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D:\VCP\OEI\"/>
    </mc:Choice>
  </mc:AlternateContent>
  <xr:revisionPtr revIDLastSave="0" documentId="13_ncr:1_{AC567916-8502-4F65-9E5C-8ECB21DC2E1D}" xr6:coauthVersionLast="47" xr6:coauthVersionMax="47" xr10:uidLastSave="{00000000-0000-0000-0000-000000000000}"/>
  <bookViews>
    <workbookView xWindow="780" yWindow="288" windowWidth="21180" windowHeight="11664" activeTab="2" xr2:uid="{00000000-000D-0000-FFFF-FFFF00000000}"/>
  </bookViews>
  <sheets>
    <sheet name="Preopening.Year1.Cash.Flow" sheetId="1" r:id="rId1"/>
    <sheet name="Year.1.Detailed.Budget" sheetId="2" r:id="rId2"/>
    <sheet name="5.Year.Budget" sheetId="3" r:id="rId3"/>
    <sheet name="Staffing.Plan" sheetId="4" r:id="rId4"/>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D137" i="1" l="1"/>
  <c r="AD136" i="1"/>
  <c r="T123" i="1"/>
  <c r="U123" i="1" s="1"/>
  <c r="V123" i="1" s="1"/>
  <c r="W123" i="1" s="1"/>
  <c r="X123" i="1" s="1"/>
  <c r="Y123" i="1" s="1"/>
  <c r="Z123" i="1" s="1"/>
  <c r="AA123" i="1" s="1"/>
  <c r="AB123" i="1" s="1"/>
  <c r="AC123" i="1" s="1"/>
  <c r="T125" i="1"/>
  <c r="U125" i="1"/>
  <c r="V125" i="1" s="1"/>
  <c r="W125" i="1" s="1"/>
  <c r="X125" i="1" s="1"/>
  <c r="Y125" i="1" s="1"/>
  <c r="Z125" i="1" s="1"/>
  <c r="AA125" i="1" s="1"/>
  <c r="AB125" i="1" s="1"/>
  <c r="AC125" i="1" s="1"/>
  <c r="S125" i="1"/>
  <c r="S123" i="1"/>
  <c r="R125" i="1"/>
  <c r="R123" i="1"/>
  <c r="E53" i="3"/>
  <c r="E52" i="3"/>
  <c r="E51" i="3"/>
  <c r="E48" i="3"/>
  <c r="E46" i="3"/>
  <c r="E44" i="3"/>
  <c r="E40" i="3"/>
  <c r="E35" i="3"/>
  <c r="E34" i="3"/>
  <c r="E33" i="3"/>
  <c r="E32" i="3"/>
  <c r="E31" i="3"/>
  <c r="E27" i="3"/>
  <c r="E26" i="3"/>
  <c r="E25" i="3"/>
  <c r="E20" i="3"/>
  <c r="E19" i="3"/>
  <c r="E17" i="3"/>
  <c r="E16" i="3"/>
  <c r="E13" i="3"/>
  <c r="T131" i="1"/>
  <c r="U131" i="1"/>
  <c r="V131" i="1"/>
  <c r="W131" i="1" s="1"/>
  <c r="X131" i="1" s="1"/>
  <c r="Y131" i="1" s="1"/>
  <c r="Z131" i="1" s="1"/>
  <c r="AA131" i="1" s="1"/>
  <c r="AB131" i="1" s="1"/>
  <c r="AC131" i="1" s="1"/>
  <c r="R131" i="1"/>
  <c r="S131" i="1"/>
  <c r="R130" i="1"/>
  <c r="S130" i="1" s="1"/>
  <c r="T130" i="1" s="1"/>
  <c r="U130" i="1" s="1"/>
  <c r="V130" i="1" s="1"/>
  <c r="W130" i="1" s="1"/>
  <c r="X130" i="1" s="1"/>
  <c r="Y130" i="1" s="1"/>
  <c r="Z130" i="1" s="1"/>
  <c r="AA130" i="1" s="1"/>
  <c r="AB130" i="1" s="1"/>
  <c r="AC130" i="1" s="1"/>
  <c r="R129" i="1"/>
  <c r="S129" i="1" s="1"/>
  <c r="T129" i="1" s="1"/>
  <c r="U129" i="1" s="1"/>
  <c r="V129" i="1" s="1"/>
  <c r="W129" i="1" s="1"/>
  <c r="X129" i="1" s="1"/>
  <c r="Y129" i="1" s="1"/>
  <c r="Z129" i="1" s="1"/>
  <c r="AA129" i="1" s="1"/>
  <c r="AB129" i="1" s="1"/>
  <c r="AC129" i="1" s="1"/>
  <c r="R128" i="1"/>
  <c r="S128" i="1" s="1"/>
  <c r="T128" i="1" s="1"/>
  <c r="U128" i="1" s="1"/>
  <c r="V128" i="1" s="1"/>
  <c r="W128" i="1" s="1"/>
  <c r="X128" i="1" s="1"/>
  <c r="Y128" i="1" s="1"/>
  <c r="Z128" i="1" s="1"/>
  <c r="AA128" i="1" s="1"/>
  <c r="AB128" i="1" s="1"/>
  <c r="AC128" i="1" s="1"/>
  <c r="T116" i="1"/>
  <c r="U116" i="1" s="1"/>
  <c r="V116" i="1" s="1"/>
  <c r="W116" i="1" s="1"/>
  <c r="X116" i="1" s="1"/>
  <c r="Y116" i="1" s="1"/>
  <c r="Z116" i="1" s="1"/>
  <c r="AA116" i="1" s="1"/>
  <c r="AB116" i="1" s="1"/>
  <c r="AC116" i="1" s="1"/>
  <c r="S116" i="1"/>
  <c r="R117" i="1"/>
  <c r="S117" i="1" s="1"/>
  <c r="T117" i="1" s="1"/>
  <c r="U117" i="1" s="1"/>
  <c r="V117" i="1" s="1"/>
  <c r="W117" i="1" s="1"/>
  <c r="X117" i="1" s="1"/>
  <c r="Y117" i="1" s="1"/>
  <c r="Z117" i="1" s="1"/>
  <c r="AA117" i="1" s="1"/>
  <c r="AB117" i="1" s="1"/>
  <c r="AC117" i="1" s="1"/>
  <c r="R118" i="1"/>
  <c r="S118" i="1" s="1"/>
  <c r="T118" i="1" s="1"/>
  <c r="U118" i="1" s="1"/>
  <c r="V118" i="1" s="1"/>
  <c r="W118" i="1" s="1"/>
  <c r="X118" i="1" s="1"/>
  <c r="Y118" i="1" s="1"/>
  <c r="Z118" i="1" s="1"/>
  <c r="AA118" i="1" s="1"/>
  <c r="AB118" i="1" s="1"/>
  <c r="AC118" i="1" s="1"/>
  <c r="R119" i="1"/>
  <c r="S119" i="1" s="1"/>
  <c r="T119" i="1" s="1"/>
  <c r="U119" i="1" s="1"/>
  <c r="V119" i="1" s="1"/>
  <c r="W119" i="1" s="1"/>
  <c r="X119" i="1" s="1"/>
  <c r="Y119" i="1" s="1"/>
  <c r="Z119" i="1" s="1"/>
  <c r="AA119" i="1" s="1"/>
  <c r="AB119" i="1" s="1"/>
  <c r="AC119" i="1" s="1"/>
  <c r="R116" i="1"/>
  <c r="R109" i="1"/>
  <c r="S109" i="1" s="1"/>
  <c r="T109" i="1" s="1"/>
  <c r="U109" i="1" s="1"/>
  <c r="V109" i="1" s="1"/>
  <c r="W109" i="1" s="1"/>
  <c r="X109" i="1" s="1"/>
  <c r="Y109" i="1" s="1"/>
  <c r="Z109" i="1" s="1"/>
  <c r="AA109" i="1" s="1"/>
  <c r="AB109" i="1" s="1"/>
  <c r="AC109" i="1" s="1"/>
  <c r="R107" i="1"/>
  <c r="S107" i="1" s="1"/>
  <c r="T107" i="1" s="1"/>
  <c r="U107" i="1" s="1"/>
  <c r="V107" i="1" s="1"/>
  <c r="W107" i="1" s="1"/>
  <c r="X107" i="1" s="1"/>
  <c r="Y107" i="1" s="1"/>
  <c r="Z107" i="1" s="1"/>
  <c r="AA107" i="1" s="1"/>
  <c r="AB107" i="1" s="1"/>
  <c r="AC107" i="1" s="1"/>
  <c r="T98" i="1"/>
  <c r="U98" i="1" s="1"/>
  <c r="V98" i="1" s="1"/>
  <c r="W98" i="1" s="1"/>
  <c r="X98" i="1" s="1"/>
  <c r="Y98" i="1" s="1"/>
  <c r="Z98" i="1" s="1"/>
  <c r="AA98" i="1" s="1"/>
  <c r="AB98" i="1" s="1"/>
  <c r="AC98" i="1" s="1"/>
  <c r="T101" i="1"/>
  <c r="U101" i="1" s="1"/>
  <c r="V101" i="1" s="1"/>
  <c r="W101" i="1" s="1"/>
  <c r="X101" i="1" s="1"/>
  <c r="Y101" i="1" s="1"/>
  <c r="Z101" i="1" s="1"/>
  <c r="AA101" i="1" s="1"/>
  <c r="AB101" i="1" s="1"/>
  <c r="AC101" i="1" s="1"/>
  <c r="R99" i="1"/>
  <c r="S99" i="1" s="1"/>
  <c r="T99" i="1" s="1"/>
  <c r="U99" i="1" s="1"/>
  <c r="V99" i="1" s="1"/>
  <c r="W99" i="1" s="1"/>
  <c r="X99" i="1" s="1"/>
  <c r="Y99" i="1" s="1"/>
  <c r="Z99" i="1" s="1"/>
  <c r="AA99" i="1" s="1"/>
  <c r="AB99" i="1" s="1"/>
  <c r="AC99" i="1" s="1"/>
  <c r="R100" i="1"/>
  <c r="S100" i="1" s="1"/>
  <c r="T100" i="1" s="1"/>
  <c r="U100" i="1" s="1"/>
  <c r="V100" i="1" s="1"/>
  <c r="W100" i="1" s="1"/>
  <c r="X100" i="1" s="1"/>
  <c r="Y100" i="1" s="1"/>
  <c r="Z100" i="1" s="1"/>
  <c r="AA100" i="1" s="1"/>
  <c r="AB100" i="1" s="1"/>
  <c r="AC100" i="1" s="1"/>
  <c r="R101" i="1"/>
  <c r="S101" i="1" s="1"/>
  <c r="R98" i="1"/>
  <c r="S98" i="1" s="1"/>
  <c r="T88" i="1"/>
  <c r="U88" i="1"/>
  <c r="V88" i="1"/>
  <c r="W88" i="1" s="1"/>
  <c r="X88" i="1" s="1"/>
  <c r="Y88" i="1" s="1"/>
  <c r="Z88" i="1" s="1"/>
  <c r="AA88" i="1" s="1"/>
  <c r="AB88" i="1" s="1"/>
  <c r="AC88" i="1" s="1"/>
  <c r="T89" i="1"/>
  <c r="U89" i="1" s="1"/>
  <c r="V89" i="1" s="1"/>
  <c r="W89" i="1" s="1"/>
  <c r="X89" i="1" s="1"/>
  <c r="Y89" i="1" s="1"/>
  <c r="Z89" i="1" s="1"/>
  <c r="AA89" i="1" s="1"/>
  <c r="AB89" i="1" s="1"/>
  <c r="AC89" i="1" s="1"/>
  <c r="X93" i="1"/>
  <c r="Y93" i="1"/>
  <c r="Z93" i="1"/>
  <c r="AA93" i="1" s="1"/>
  <c r="AB93" i="1" s="1"/>
  <c r="AC93" i="1" s="1"/>
  <c r="Z94" i="1"/>
  <c r="AA94" i="1"/>
  <c r="AB94" i="1"/>
  <c r="AC94" i="1"/>
  <c r="S89" i="1"/>
  <c r="S88" i="1"/>
  <c r="R89" i="1"/>
  <c r="R90" i="1"/>
  <c r="S90" i="1" s="1"/>
  <c r="T90" i="1" s="1"/>
  <c r="U90" i="1" s="1"/>
  <c r="V90" i="1" s="1"/>
  <c r="W90" i="1" s="1"/>
  <c r="X90" i="1" s="1"/>
  <c r="Y90" i="1" s="1"/>
  <c r="Z90" i="1" s="1"/>
  <c r="AA90" i="1" s="1"/>
  <c r="AB90" i="1" s="1"/>
  <c r="AC90" i="1" s="1"/>
  <c r="R91" i="1"/>
  <c r="S91" i="1" s="1"/>
  <c r="T91" i="1" s="1"/>
  <c r="U91" i="1" s="1"/>
  <c r="V91" i="1" s="1"/>
  <c r="W91" i="1" s="1"/>
  <c r="X91" i="1" s="1"/>
  <c r="Y91" i="1" s="1"/>
  <c r="Z91" i="1" s="1"/>
  <c r="AA91" i="1" s="1"/>
  <c r="AB91" i="1" s="1"/>
  <c r="AC91" i="1" s="1"/>
  <c r="R92" i="1"/>
  <c r="S92" i="1" s="1"/>
  <c r="T92" i="1" s="1"/>
  <c r="U92" i="1" s="1"/>
  <c r="V92" i="1" s="1"/>
  <c r="W92" i="1" s="1"/>
  <c r="X92" i="1" s="1"/>
  <c r="Y92" i="1" s="1"/>
  <c r="Z92" i="1" s="1"/>
  <c r="AA92" i="1" s="1"/>
  <c r="AB92" i="1" s="1"/>
  <c r="AC92" i="1" s="1"/>
  <c r="R93" i="1"/>
  <c r="S93" i="1" s="1"/>
  <c r="T93" i="1" s="1"/>
  <c r="U93" i="1" s="1"/>
  <c r="V93" i="1" s="1"/>
  <c r="W93" i="1" s="1"/>
  <c r="R94" i="1"/>
  <c r="S94" i="1" s="1"/>
  <c r="T94" i="1" s="1"/>
  <c r="U94" i="1" s="1"/>
  <c r="V94" i="1" s="1"/>
  <c r="W94" i="1" s="1"/>
  <c r="X94" i="1" s="1"/>
  <c r="Y94" i="1" s="1"/>
  <c r="R88" i="1"/>
  <c r="S84" i="1"/>
  <c r="T84" i="1" s="1"/>
  <c r="U84" i="1" s="1"/>
  <c r="V84" i="1" s="1"/>
  <c r="W84" i="1" s="1"/>
  <c r="X84" i="1" s="1"/>
  <c r="Y84" i="1" s="1"/>
  <c r="Z84" i="1" s="1"/>
  <c r="AA84" i="1" s="1"/>
  <c r="AB84" i="1" s="1"/>
  <c r="AC84" i="1" s="1"/>
  <c r="S82" i="1"/>
  <c r="T82" i="1" s="1"/>
  <c r="U82" i="1" s="1"/>
  <c r="V82" i="1" s="1"/>
  <c r="W82" i="1" s="1"/>
  <c r="X82" i="1" s="1"/>
  <c r="Y82" i="1" s="1"/>
  <c r="Z82" i="1" s="1"/>
  <c r="AA82" i="1" s="1"/>
  <c r="AB82" i="1" s="1"/>
  <c r="AC82" i="1" s="1"/>
  <c r="R83" i="1"/>
  <c r="S83" i="1" s="1"/>
  <c r="T83" i="1" s="1"/>
  <c r="U83" i="1" s="1"/>
  <c r="V83" i="1" s="1"/>
  <c r="W83" i="1" s="1"/>
  <c r="X83" i="1" s="1"/>
  <c r="Y83" i="1" s="1"/>
  <c r="Z83" i="1" s="1"/>
  <c r="AA83" i="1" s="1"/>
  <c r="AB83" i="1" s="1"/>
  <c r="AC83" i="1" s="1"/>
  <c r="R84" i="1"/>
  <c r="R82" i="1"/>
  <c r="R77" i="1"/>
  <c r="S77" i="1" s="1"/>
  <c r="T77" i="1" s="1"/>
  <c r="U77" i="1" s="1"/>
  <c r="V77" i="1" s="1"/>
  <c r="W77" i="1" s="1"/>
  <c r="X77" i="1" s="1"/>
  <c r="Y77" i="1" s="1"/>
  <c r="Z77" i="1" s="1"/>
  <c r="AA77" i="1" s="1"/>
  <c r="AB77" i="1" s="1"/>
  <c r="AC77" i="1" s="1"/>
  <c r="T70" i="1"/>
  <c r="U70" i="1"/>
  <c r="V70" i="1" s="1"/>
  <c r="W70" i="1" s="1"/>
  <c r="X70" i="1" s="1"/>
  <c r="Y70" i="1" s="1"/>
  <c r="Z70" i="1" s="1"/>
  <c r="AA70" i="1" s="1"/>
  <c r="AB70" i="1" s="1"/>
  <c r="AC70" i="1" s="1"/>
  <c r="T71" i="1"/>
  <c r="U71" i="1" s="1"/>
  <c r="V71" i="1" s="1"/>
  <c r="W71" i="1" s="1"/>
  <c r="X71" i="1" s="1"/>
  <c r="Y71" i="1" s="1"/>
  <c r="Z71" i="1" s="1"/>
  <c r="AA71" i="1" s="1"/>
  <c r="AB71" i="1" s="1"/>
  <c r="AC71" i="1" s="1"/>
  <c r="S72" i="1"/>
  <c r="T72" i="1" s="1"/>
  <c r="U72" i="1" s="1"/>
  <c r="V72" i="1" s="1"/>
  <c r="W72" i="1" s="1"/>
  <c r="X72" i="1" s="1"/>
  <c r="Y72" i="1" s="1"/>
  <c r="Z72" i="1" s="1"/>
  <c r="AA72" i="1" s="1"/>
  <c r="AB72" i="1" s="1"/>
  <c r="AC72" i="1" s="1"/>
  <c r="S73" i="1"/>
  <c r="T73" i="1" s="1"/>
  <c r="U73" i="1" s="1"/>
  <c r="V73" i="1" s="1"/>
  <c r="W73" i="1" s="1"/>
  <c r="X73" i="1" s="1"/>
  <c r="Y73" i="1" s="1"/>
  <c r="Z73" i="1" s="1"/>
  <c r="AA73" i="1" s="1"/>
  <c r="AB73" i="1" s="1"/>
  <c r="AC73" i="1" s="1"/>
  <c r="S69" i="1"/>
  <c r="T69" i="1" s="1"/>
  <c r="U69" i="1" s="1"/>
  <c r="V69" i="1" s="1"/>
  <c r="W69" i="1" s="1"/>
  <c r="X69" i="1" s="1"/>
  <c r="Y69" i="1" s="1"/>
  <c r="Z69" i="1" s="1"/>
  <c r="AA69" i="1" s="1"/>
  <c r="AB69" i="1" s="1"/>
  <c r="AC69" i="1" s="1"/>
  <c r="R70" i="1"/>
  <c r="S70" i="1" s="1"/>
  <c r="R71" i="1"/>
  <c r="S71" i="1" s="1"/>
  <c r="R72" i="1"/>
  <c r="R73" i="1"/>
  <c r="R69" i="1"/>
  <c r="R61" i="1"/>
  <c r="S61" i="1" s="1"/>
  <c r="T61" i="1" s="1"/>
  <c r="U61" i="1" s="1"/>
  <c r="V61" i="1" s="1"/>
  <c r="W61" i="1" s="1"/>
  <c r="X61" i="1" s="1"/>
  <c r="Y61" i="1" s="1"/>
  <c r="Z61" i="1" s="1"/>
  <c r="AA61" i="1" s="1"/>
  <c r="AB61" i="1" s="1"/>
  <c r="AC61" i="1" s="1"/>
  <c r="X54" i="1"/>
  <c r="Y54" i="1" s="1"/>
  <c r="Z54" i="1" s="1"/>
  <c r="AA54" i="1" s="1"/>
  <c r="AB54" i="1" s="1"/>
  <c r="AC54" i="1" s="1"/>
  <c r="R55" i="1"/>
  <c r="S55" i="1" s="1"/>
  <c r="T55" i="1" s="1"/>
  <c r="U55" i="1" s="1"/>
  <c r="V55" i="1" s="1"/>
  <c r="W55" i="1" s="1"/>
  <c r="X55" i="1" s="1"/>
  <c r="Y55" i="1" s="1"/>
  <c r="Z55" i="1" s="1"/>
  <c r="AA55" i="1" s="1"/>
  <c r="AB55" i="1" s="1"/>
  <c r="AC55" i="1" s="1"/>
  <c r="R54" i="1"/>
  <c r="S54" i="1" s="1"/>
  <c r="T54" i="1" s="1"/>
  <c r="U54" i="1" s="1"/>
  <c r="V54" i="1" s="1"/>
  <c r="W54" i="1" s="1"/>
  <c r="T45" i="1"/>
  <c r="U45" i="1"/>
  <c r="V45" i="1" s="1"/>
  <c r="W45" i="1" s="1"/>
  <c r="X45" i="1" s="1"/>
  <c r="Y45" i="1" s="1"/>
  <c r="Z45" i="1" s="1"/>
  <c r="AA45" i="1" s="1"/>
  <c r="AB45" i="1" s="1"/>
  <c r="AC45" i="1" s="1"/>
  <c r="T46" i="1"/>
  <c r="U46" i="1"/>
  <c r="V46" i="1" s="1"/>
  <c r="W46" i="1" s="1"/>
  <c r="X46" i="1" s="1"/>
  <c r="Y46" i="1" s="1"/>
  <c r="Z46" i="1" s="1"/>
  <c r="AA46" i="1" s="1"/>
  <c r="AB46" i="1" s="1"/>
  <c r="AC46" i="1" s="1"/>
  <c r="T47" i="1"/>
  <c r="U47" i="1" s="1"/>
  <c r="V47" i="1" s="1"/>
  <c r="W47" i="1" s="1"/>
  <c r="X47" i="1" s="1"/>
  <c r="Y47" i="1" s="1"/>
  <c r="Z47" i="1" s="1"/>
  <c r="AA47" i="1" s="1"/>
  <c r="AB47" i="1" s="1"/>
  <c r="AC47" i="1" s="1"/>
  <c r="X48" i="1"/>
  <c r="Y48" i="1" s="1"/>
  <c r="Z48" i="1" s="1"/>
  <c r="AA48" i="1" s="1"/>
  <c r="AB48" i="1" s="1"/>
  <c r="AC48" i="1" s="1"/>
  <c r="T49" i="1"/>
  <c r="U49" i="1"/>
  <c r="V49" i="1"/>
  <c r="W49" i="1" s="1"/>
  <c r="X49" i="1" s="1"/>
  <c r="Y49" i="1" s="1"/>
  <c r="Z49" i="1" s="1"/>
  <c r="AA49" i="1" s="1"/>
  <c r="AB49" i="1" s="1"/>
  <c r="AC49" i="1" s="1"/>
  <c r="S48" i="1"/>
  <c r="T48" i="1" s="1"/>
  <c r="U48" i="1" s="1"/>
  <c r="V48" i="1" s="1"/>
  <c r="W48" i="1" s="1"/>
  <c r="S49" i="1"/>
  <c r="S50" i="1"/>
  <c r="T50" i="1" s="1"/>
  <c r="U50" i="1" s="1"/>
  <c r="V50" i="1" s="1"/>
  <c r="W50" i="1" s="1"/>
  <c r="X50" i="1" s="1"/>
  <c r="Y50" i="1" s="1"/>
  <c r="Z50" i="1" s="1"/>
  <c r="AA50" i="1" s="1"/>
  <c r="AB50" i="1" s="1"/>
  <c r="AC50" i="1" s="1"/>
  <c r="S45" i="1"/>
  <c r="R50" i="1"/>
  <c r="R46" i="1"/>
  <c r="S46" i="1" s="1"/>
  <c r="R47" i="1"/>
  <c r="S47" i="1" s="1"/>
  <c r="R48" i="1"/>
  <c r="R49" i="1"/>
  <c r="R45" i="1"/>
  <c r="R37" i="1"/>
  <c r="S37" i="1" s="1"/>
  <c r="T37" i="1" s="1"/>
  <c r="U37" i="1" s="1"/>
  <c r="V37" i="1" s="1"/>
  <c r="W37" i="1" s="1"/>
  <c r="X37" i="1" s="1"/>
  <c r="Y37" i="1" s="1"/>
  <c r="Z37" i="1" s="1"/>
  <c r="AA37" i="1" s="1"/>
  <c r="AB37" i="1" s="1"/>
  <c r="AC37" i="1" s="1"/>
  <c r="R34" i="1"/>
  <c r="S34" i="1" s="1"/>
  <c r="T34" i="1" s="1"/>
  <c r="U34" i="1" s="1"/>
  <c r="V34" i="1" s="1"/>
  <c r="W34" i="1" s="1"/>
  <c r="X34" i="1" s="1"/>
  <c r="Y34" i="1" s="1"/>
  <c r="Z34" i="1" s="1"/>
  <c r="AA34" i="1" s="1"/>
  <c r="AB34" i="1" s="1"/>
  <c r="AC34" i="1" s="1"/>
  <c r="T29" i="1"/>
  <c r="U29" i="1"/>
  <c r="V29" i="1" s="1"/>
  <c r="W29" i="1" s="1"/>
  <c r="X29" i="1" s="1"/>
  <c r="Y29" i="1" s="1"/>
  <c r="Z29" i="1" s="1"/>
  <c r="AA29" i="1" s="1"/>
  <c r="AB29" i="1" s="1"/>
  <c r="AC29" i="1" s="1"/>
  <c r="T30" i="1"/>
  <c r="U30" i="1" s="1"/>
  <c r="V30" i="1" s="1"/>
  <c r="W30" i="1" s="1"/>
  <c r="X30" i="1" s="1"/>
  <c r="Y30" i="1" s="1"/>
  <c r="Z30" i="1" s="1"/>
  <c r="AA30" i="1" s="1"/>
  <c r="AB30" i="1" s="1"/>
  <c r="AC30" i="1" s="1"/>
  <c r="R30" i="1"/>
  <c r="S30" i="1" s="1"/>
  <c r="R29" i="1"/>
  <c r="S29" i="1" s="1"/>
  <c r="AA23" i="1"/>
  <c r="AB23" i="1"/>
  <c r="AC23" i="1"/>
  <c r="V24" i="1"/>
  <c r="W24" i="1" s="1"/>
  <c r="X24" i="1" s="1"/>
  <c r="Y24" i="1" s="1"/>
  <c r="Z24" i="1" s="1"/>
  <c r="AA24" i="1" s="1"/>
  <c r="AB24" i="1" s="1"/>
  <c r="AC24" i="1" s="1"/>
  <c r="U22" i="1"/>
  <c r="V22" i="1" s="1"/>
  <c r="W22" i="1" s="1"/>
  <c r="X22" i="1" s="1"/>
  <c r="Y22" i="1" s="1"/>
  <c r="Z22" i="1" s="1"/>
  <c r="AA22" i="1" s="1"/>
  <c r="AB22" i="1" s="1"/>
  <c r="AC22" i="1" s="1"/>
  <c r="U23" i="1"/>
  <c r="V23" i="1" s="1"/>
  <c r="W23" i="1" s="1"/>
  <c r="X23" i="1" s="1"/>
  <c r="Y23" i="1" s="1"/>
  <c r="Z23" i="1" s="1"/>
  <c r="T24" i="1"/>
  <c r="U24" i="1" s="1"/>
  <c r="T23" i="1"/>
  <c r="T22" i="1"/>
  <c r="T21" i="1"/>
  <c r="U21" i="1" s="1"/>
  <c r="V21" i="1" s="1"/>
  <c r="W21" i="1" s="1"/>
  <c r="X21" i="1" s="1"/>
  <c r="Y21" i="1" s="1"/>
  <c r="Z21" i="1" s="1"/>
  <c r="AA21" i="1" s="1"/>
  <c r="AB21" i="1" s="1"/>
  <c r="AC21" i="1" s="1"/>
  <c r="T17" i="1"/>
  <c r="U17" i="1" s="1"/>
  <c r="V17" i="1" s="1"/>
  <c r="W17" i="1" s="1"/>
  <c r="X17" i="1" s="1"/>
  <c r="Y17" i="1" s="1"/>
  <c r="Z17" i="1" s="1"/>
  <c r="AA17" i="1" s="1"/>
  <c r="AB17" i="1" s="1"/>
  <c r="AC17" i="1" s="1"/>
  <c r="S17" i="1"/>
  <c r="S16" i="1"/>
  <c r="T16" i="1" s="1"/>
  <c r="U16" i="1" s="1"/>
  <c r="V16" i="1" s="1"/>
  <c r="W16" i="1" s="1"/>
  <c r="X16" i="1" s="1"/>
  <c r="Y16" i="1" s="1"/>
  <c r="Z16" i="1" s="1"/>
  <c r="AA16" i="1" s="1"/>
  <c r="AB16" i="1" s="1"/>
  <c r="AC16" i="1" s="1"/>
  <c r="R17" i="1"/>
  <c r="R16" i="1"/>
  <c r="R14" i="1"/>
  <c r="S14" i="1" s="1"/>
  <c r="T14" i="1" s="1"/>
  <c r="U14" i="1" s="1"/>
  <c r="V14" i="1" s="1"/>
  <c r="W14" i="1" s="1"/>
  <c r="X14" i="1" s="1"/>
  <c r="Y14" i="1" s="1"/>
  <c r="Z14" i="1" s="1"/>
  <c r="AA14" i="1" s="1"/>
  <c r="AB14" i="1" s="1"/>
  <c r="AC14" i="1" s="1"/>
  <c r="J17" i="1" l="1"/>
  <c r="BF49" i="4" l="1"/>
  <c r="BD49" i="4"/>
  <c r="BB49" i="4"/>
  <c r="BE49" i="4" s="1"/>
  <c r="BF48" i="4"/>
  <c r="BD48" i="4"/>
  <c r="BB48" i="4"/>
  <c r="BE48" i="4" s="1"/>
  <c r="BF45" i="4"/>
  <c r="BD45" i="4"/>
  <c r="BB45" i="4"/>
  <c r="BE45" i="4" s="1"/>
  <c r="BF44" i="4"/>
  <c r="BE44" i="4"/>
  <c r="BD44" i="4"/>
  <c r="BC44" i="4"/>
  <c r="BB44" i="4"/>
  <c r="BF43" i="4"/>
  <c r="BD43" i="4"/>
  <c r="BB43" i="4"/>
  <c r="BE43" i="4" s="1"/>
  <c r="BF42" i="4"/>
  <c r="BD42" i="4"/>
  <c r="BB42" i="4"/>
  <c r="BE42" i="4" s="1"/>
  <c r="BF41" i="4"/>
  <c r="BD41" i="4"/>
  <c r="BB41" i="4"/>
  <c r="BE41" i="4" s="1"/>
  <c r="BF40" i="4"/>
  <c r="BD40" i="4"/>
  <c r="BB40" i="4"/>
  <c r="BE40" i="4" s="1"/>
  <c r="BF39" i="4"/>
  <c r="BE39" i="4"/>
  <c r="BD39" i="4"/>
  <c r="BB39" i="4"/>
  <c r="BC39" i="4" s="1"/>
  <c r="BF38" i="4"/>
  <c r="BD38" i="4"/>
  <c r="BB38" i="4"/>
  <c r="BE38" i="4" s="1"/>
  <c r="BF37" i="4"/>
  <c r="BD37" i="4"/>
  <c r="BB37" i="4"/>
  <c r="BE37" i="4" s="1"/>
  <c r="BF36" i="4"/>
  <c r="BD36" i="4"/>
  <c r="BB36" i="4"/>
  <c r="BE36" i="4" s="1"/>
  <c r="BF35" i="4"/>
  <c r="BD35" i="4"/>
  <c r="BB35" i="4"/>
  <c r="BE35" i="4" s="1"/>
  <c r="BF34" i="4"/>
  <c r="BE34" i="4"/>
  <c r="BD34" i="4"/>
  <c r="BB34" i="4"/>
  <c r="BC34" i="4" s="1"/>
  <c r="BF33" i="4"/>
  <c r="BD33" i="4"/>
  <c r="BB33" i="4"/>
  <c r="BC33" i="4" s="1"/>
  <c r="BF32" i="4"/>
  <c r="BE32" i="4"/>
  <c r="BD32" i="4"/>
  <c r="BC32" i="4"/>
  <c r="BB32" i="4"/>
  <c r="BF31" i="4"/>
  <c r="BD31" i="4"/>
  <c r="BB31" i="4"/>
  <c r="BC31" i="4" s="1"/>
  <c r="BF30" i="4"/>
  <c r="BD30" i="4"/>
  <c r="BB30" i="4"/>
  <c r="BE30" i="4" s="1"/>
  <c r="BF29" i="4"/>
  <c r="BD29" i="4"/>
  <c r="BB29" i="4"/>
  <c r="BE29" i="4" s="1"/>
  <c r="BF28" i="4"/>
  <c r="BD28" i="4"/>
  <c r="BB28" i="4"/>
  <c r="BC28" i="4" s="1"/>
  <c r="BF27" i="4"/>
  <c r="BE27" i="4"/>
  <c r="BD27" i="4"/>
  <c r="BB27" i="4"/>
  <c r="BC27" i="4" s="1"/>
  <c r="BF26" i="4"/>
  <c r="BD26" i="4"/>
  <c r="BB26" i="4"/>
  <c r="BC26" i="4" s="1"/>
  <c r="BF25" i="4"/>
  <c r="BD25" i="4"/>
  <c r="BB25" i="4"/>
  <c r="BE25" i="4" s="1"/>
  <c r="BF24" i="4"/>
  <c r="BD24" i="4"/>
  <c r="BB24" i="4"/>
  <c r="BC24" i="4" s="1"/>
  <c r="BF23" i="4"/>
  <c r="BD23" i="4"/>
  <c r="BB23" i="4"/>
  <c r="BC23" i="4" s="1"/>
  <c r="BF22" i="4"/>
  <c r="BE22" i="4"/>
  <c r="BD22" i="4"/>
  <c r="BB22" i="4"/>
  <c r="BC22" i="4" s="1"/>
  <c r="BF21" i="4"/>
  <c r="BD21" i="4"/>
  <c r="BB21" i="4"/>
  <c r="BC21" i="4" s="1"/>
  <c r="BF20" i="4"/>
  <c r="BE20" i="4"/>
  <c r="BD20" i="4"/>
  <c r="BC20" i="4"/>
  <c r="BB20" i="4"/>
  <c r="BF19" i="4"/>
  <c r="BD19" i="4"/>
  <c r="BB19" i="4"/>
  <c r="BE19" i="4" s="1"/>
  <c r="BF18" i="4"/>
  <c r="BD18" i="4"/>
  <c r="BB18" i="4"/>
  <c r="BE18" i="4" s="1"/>
  <c r="BF17" i="4"/>
  <c r="BF46" i="4" s="1"/>
  <c r="BD17" i="4"/>
  <c r="BB17" i="4"/>
  <c r="BE17" i="4" s="1"/>
  <c r="BF16" i="4"/>
  <c r="BD16" i="4"/>
  <c r="BD46" i="4" s="1"/>
  <c r="BB16" i="4"/>
  <c r="BE16" i="4" s="1"/>
  <c r="BE13" i="4"/>
  <c r="BC13" i="4"/>
  <c r="BF12" i="4"/>
  <c r="BD12" i="4"/>
  <c r="BB12" i="4"/>
  <c r="BC12" i="4" s="1"/>
  <c r="BF11" i="4"/>
  <c r="BF14" i="4" s="1"/>
  <c r="BE11" i="4"/>
  <c r="BD11" i="4"/>
  <c r="BD14" i="4" s="1"/>
  <c r="BB11" i="4"/>
  <c r="BC11" i="4" s="1"/>
  <c r="BF10" i="4"/>
  <c r="BD10" i="4"/>
  <c r="BB10" i="4"/>
  <c r="BE10" i="4" s="1"/>
  <c r="BF9" i="4"/>
  <c r="BD9" i="4"/>
  <c r="BB9" i="4"/>
  <c r="BC9" i="4" s="1"/>
  <c r="AY49" i="4"/>
  <c r="AW49" i="4"/>
  <c r="AV49" i="4"/>
  <c r="AU49" i="4"/>
  <c r="AX49" i="4" s="1"/>
  <c r="AY48" i="4"/>
  <c r="AW48" i="4"/>
  <c r="AU48" i="4"/>
  <c r="AX48" i="4" s="1"/>
  <c r="AY45" i="4"/>
  <c r="AW45" i="4"/>
  <c r="AU45" i="4"/>
  <c r="AV45" i="4" s="1"/>
  <c r="AY44" i="4"/>
  <c r="AX44" i="4"/>
  <c r="AW44" i="4"/>
  <c r="AV44" i="4"/>
  <c r="AU44" i="4"/>
  <c r="AY43" i="4"/>
  <c r="AW43" i="4"/>
  <c r="AU43" i="4"/>
  <c r="AX43" i="4" s="1"/>
  <c r="AY42" i="4"/>
  <c r="AW42" i="4"/>
  <c r="AU42" i="4"/>
  <c r="AX42" i="4" s="1"/>
  <c r="AY41" i="4"/>
  <c r="AW41" i="4"/>
  <c r="AU41" i="4"/>
  <c r="AX41" i="4" s="1"/>
  <c r="AY40" i="4"/>
  <c r="AW40" i="4"/>
  <c r="AU40" i="4"/>
  <c r="AX40" i="4" s="1"/>
  <c r="AY39" i="4"/>
  <c r="AX39" i="4"/>
  <c r="AW39" i="4"/>
  <c r="AU39" i="4"/>
  <c r="AV39" i="4" s="1"/>
  <c r="AY38" i="4"/>
  <c r="AW38" i="4"/>
  <c r="AU38" i="4"/>
  <c r="AX38" i="4" s="1"/>
  <c r="AY37" i="4"/>
  <c r="AW37" i="4"/>
  <c r="AU37" i="4"/>
  <c r="AX37" i="4" s="1"/>
  <c r="AY36" i="4"/>
  <c r="AW36" i="4"/>
  <c r="AV36" i="4"/>
  <c r="AU36" i="4"/>
  <c r="AX36" i="4" s="1"/>
  <c r="AY35" i="4"/>
  <c r="AW35" i="4"/>
  <c r="AU35" i="4"/>
  <c r="AV35" i="4" s="1"/>
  <c r="AY34" i="4"/>
  <c r="AX34" i="4"/>
  <c r="AW34" i="4"/>
  <c r="AU34" i="4"/>
  <c r="AV34" i="4" s="1"/>
  <c r="AY33" i="4"/>
  <c r="AW33" i="4"/>
  <c r="AU33" i="4"/>
  <c r="AV33" i="4" s="1"/>
  <c r="AY32" i="4"/>
  <c r="AX32" i="4"/>
  <c r="AW32" i="4"/>
  <c r="AV32" i="4"/>
  <c r="AU32" i="4"/>
  <c r="AY31" i="4"/>
  <c r="AW31" i="4"/>
  <c r="AU31" i="4"/>
  <c r="AX31" i="4" s="1"/>
  <c r="AY30" i="4"/>
  <c r="AW30" i="4"/>
  <c r="AU30" i="4"/>
  <c r="AX30" i="4" s="1"/>
  <c r="AY29" i="4"/>
  <c r="AW29" i="4"/>
  <c r="AU29" i="4"/>
  <c r="AX29" i="4" s="1"/>
  <c r="AY28" i="4"/>
  <c r="AW28" i="4"/>
  <c r="AU28" i="4"/>
  <c r="AX28" i="4" s="1"/>
  <c r="AY27" i="4"/>
  <c r="AX27" i="4"/>
  <c r="AW27" i="4"/>
  <c r="AU27" i="4"/>
  <c r="AV27" i="4" s="1"/>
  <c r="AY26" i="4"/>
  <c r="AW26" i="4"/>
  <c r="AU26" i="4"/>
  <c r="AX26" i="4" s="1"/>
  <c r="AY25" i="4"/>
  <c r="AW25" i="4"/>
  <c r="AU25" i="4"/>
  <c r="AV25" i="4" s="1"/>
  <c r="AY24" i="4"/>
  <c r="AW24" i="4"/>
  <c r="AV24" i="4"/>
  <c r="AU24" i="4"/>
  <c r="AX24" i="4" s="1"/>
  <c r="AY23" i="4"/>
  <c r="AW23" i="4"/>
  <c r="AU23" i="4"/>
  <c r="AX23" i="4" s="1"/>
  <c r="AY22" i="4"/>
  <c r="AX22" i="4"/>
  <c r="AW22" i="4"/>
  <c r="AU22" i="4"/>
  <c r="AV22" i="4" s="1"/>
  <c r="AY21" i="4"/>
  <c r="AW21" i="4"/>
  <c r="AU21" i="4"/>
  <c r="AX21" i="4" s="1"/>
  <c r="AY20" i="4"/>
  <c r="AX20" i="4"/>
  <c r="AW20" i="4"/>
  <c r="AV20" i="4"/>
  <c r="AU20" i="4"/>
  <c r="AY19" i="4"/>
  <c r="AW19" i="4"/>
  <c r="AU19" i="4"/>
  <c r="AX19" i="4" s="1"/>
  <c r="AY18" i="4"/>
  <c r="AW18" i="4"/>
  <c r="AU18" i="4"/>
  <c r="AV18" i="4" s="1"/>
  <c r="AY17" i="4"/>
  <c r="AY46" i="4" s="1"/>
  <c r="AW17" i="4"/>
  <c r="AU17" i="4"/>
  <c r="AX17" i="4" s="1"/>
  <c r="AY16" i="4"/>
  <c r="AW16" i="4"/>
  <c r="AW46" i="4" s="1"/>
  <c r="AU16" i="4"/>
  <c r="AU46" i="4" s="1"/>
  <c r="AY14" i="4"/>
  <c r="AW14" i="4"/>
  <c r="AX13" i="4"/>
  <c r="AV13" i="4"/>
  <c r="AY12" i="4"/>
  <c r="AW12" i="4"/>
  <c r="AU12" i="4"/>
  <c r="AX12" i="4" s="1"/>
  <c r="AY11" i="4"/>
  <c r="AX11" i="4"/>
  <c r="AW11" i="4"/>
  <c r="AU11" i="4"/>
  <c r="AV11" i="4" s="1"/>
  <c r="AY10" i="4"/>
  <c r="AW10" i="4"/>
  <c r="AU10" i="4"/>
  <c r="AX10" i="4" s="1"/>
  <c r="AY9" i="4"/>
  <c r="AW9" i="4"/>
  <c r="AU9" i="4"/>
  <c r="AU14" i="4" s="1"/>
  <c r="AR49" i="4"/>
  <c r="AP49" i="4"/>
  <c r="AN49" i="4"/>
  <c r="AQ49" i="4" s="1"/>
  <c r="AR48" i="4"/>
  <c r="AP48" i="4"/>
  <c r="AN48" i="4"/>
  <c r="AQ48" i="4" s="1"/>
  <c r="AR45" i="4"/>
  <c r="AP45" i="4"/>
  <c r="AN45" i="4"/>
  <c r="AO45" i="4" s="1"/>
  <c r="AR44" i="4"/>
  <c r="AQ44" i="4"/>
  <c r="AP44" i="4"/>
  <c r="AO44" i="4"/>
  <c r="AN44" i="4"/>
  <c r="AR43" i="4"/>
  <c r="AP43" i="4"/>
  <c r="AN43" i="4"/>
  <c r="AO43" i="4" s="1"/>
  <c r="AR42" i="4"/>
  <c r="AP42" i="4"/>
  <c r="AN42" i="4"/>
  <c r="AQ42" i="4" s="1"/>
  <c r="AR41" i="4"/>
  <c r="AP41" i="4"/>
  <c r="AN41" i="4"/>
  <c r="AQ41" i="4" s="1"/>
  <c r="AR40" i="4"/>
  <c r="AP40" i="4"/>
  <c r="AN40" i="4"/>
  <c r="AQ40" i="4" s="1"/>
  <c r="AR39" i="4"/>
  <c r="AQ39" i="4"/>
  <c r="AP39" i="4"/>
  <c r="AN39" i="4"/>
  <c r="AO39" i="4" s="1"/>
  <c r="AR38" i="4"/>
  <c r="AP38" i="4"/>
  <c r="AN38" i="4"/>
  <c r="AQ38" i="4" s="1"/>
  <c r="AR37" i="4"/>
  <c r="AP37" i="4"/>
  <c r="AN37" i="4"/>
  <c r="AQ37" i="4" s="1"/>
  <c r="AR36" i="4"/>
  <c r="AP36" i="4"/>
  <c r="AN36" i="4"/>
  <c r="AQ36" i="4" s="1"/>
  <c r="AR35" i="4"/>
  <c r="AP35" i="4"/>
  <c r="AN35" i="4"/>
  <c r="AQ35" i="4" s="1"/>
  <c r="AR34" i="4"/>
  <c r="AQ34" i="4"/>
  <c r="AP34" i="4"/>
  <c r="AN34" i="4"/>
  <c r="AO34" i="4" s="1"/>
  <c r="AR33" i="4"/>
  <c r="AP33" i="4"/>
  <c r="AN33" i="4"/>
  <c r="AQ33" i="4" s="1"/>
  <c r="AR32" i="4"/>
  <c r="AQ32" i="4"/>
  <c r="AP32" i="4"/>
  <c r="AO32" i="4"/>
  <c r="AN32" i="4"/>
  <c r="AR31" i="4"/>
  <c r="AP31" i="4"/>
  <c r="AN31" i="4"/>
  <c r="AQ31" i="4" s="1"/>
  <c r="AR30" i="4"/>
  <c r="AP30" i="4"/>
  <c r="AN30" i="4"/>
  <c r="AQ30" i="4" s="1"/>
  <c r="AR29" i="4"/>
  <c r="AP29" i="4"/>
  <c r="AN29" i="4"/>
  <c r="AQ29" i="4" s="1"/>
  <c r="AR28" i="4"/>
  <c r="AP28" i="4"/>
  <c r="AN28" i="4"/>
  <c r="AQ28" i="4" s="1"/>
  <c r="AR27" i="4"/>
  <c r="AQ27" i="4"/>
  <c r="AP27" i="4"/>
  <c r="AN27" i="4"/>
  <c r="AO27" i="4" s="1"/>
  <c r="AR26" i="4"/>
  <c r="AP26" i="4"/>
  <c r="AN26" i="4"/>
  <c r="AQ26" i="4" s="1"/>
  <c r="AR25" i="4"/>
  <c r="AP25" i="4"/>
  <c r="AN25" i="4"/>
  <c r="AQ25" i="4" s="1"/>
  <c r="AR24" i="4"/>
  <c r="AP24" i="4"/>
  <c r="AN24" i="4"/>
  <c r="AQ24" i="4" s="1"/>
  <c r="AR23" i="4"/>
  <c r="AP23" i="4"/>
  <c r="AN23" i="4"/>
  <c r="AQ23" i="4" s="1"/>
  <c r="AR22" i="4"/>
  <c r="AQ22" i="4"/>
  <c r="AP22" i="4"/>
  <c r="AN22" i="4"/>
  <c r="AO22" i="4" s="1"/>
  <c r="AR21" i="4"/>
  <c r="AP21" i="4"/>
  <c r="AN21" i="4"/>
  <c r="AQ21" i="4" s="1"/>
  <c r="AR20" i="4"/>
  <c r="AQ20" i="4"/>
  <c r="AP20" i="4"/>
  <c r="AO20" i="4"/>
  <c r="AN20" i="4"/>
  <c r="AR19" i="4"/>
  <c r="AP19" i="4"/>
  <c r="AN19" i="4"/>
  <c r="AQ19" i="4" s="1"/>
  <c r="AR18" i="4"/>
  <c r="AP18" i="4"/>
  <c r="AN18" i="4"/>
  <c r="AQ18" i="4" s="1"/>
  <c r="AR17" i="4"/>
  <c r="AR46" i="4" s="1"/>
  <c r="AP17" i="4"/>
  <c r="AN17" i="4"/>
  <c r="AQ17" i="4" s="1"/>
  <c r="AR16" i="4"/>
  <c r="AP16" i="4"/>
  <c r="AP46" i="4" s="1"/>
  <c r="AN16" i="4"/>
  <c r="AQ16" i="4" s="1"/>
  <c r="AP14" i="4"/>
  <c r="AQ13" i="4"/>
  <c r="AO13" i="4"/>
  <c r="AR12" i="4"/>
  <c r="AP12" i="4"/>
  <c r="AN12" i="4"/>
  <c r="AQ12" i="4" s="1"/>
  <c r="AR11" i="4"/>
  <c r="AR14" i="4" s="1"/>
  <c r="AQ11" i="4"/>
  <c r="AP11" i="4"/>
  <c r="AN11" i="4"/>
  <c r="AO11" i="4" s="1"/>
  <c r="AR10" i="4"/>
  <c r="AP10" i="4"/>
  <c r="AN10" i="4"/>
  <c r="AQ10" i="4" s="1"/>
  <c r="AR9" i="4"/>
  <c r="AP9" i="4"/>
  <c r="AN9" i="4"/>
  <c r="AN14" i="4" s="1"/>
  <c r="AK49" i="4"/>
  <c r="AI49" i="4"/>
  <c r="AH49" i="4"/>
  <c r="AG49" i="4"/>
  <c r="AJ49" i="4" s="1"/>
  <c r="AK48" i="4"/>
  <c r="AI48" i="4"/>
  <c r="AG48" i="4"/>
  <c r="AJ48" i="4" s="1"/>
  <c r="AK45" i="4"/>
  <c r="AI45" i="4"/>
  <c r="AG45" i="4"/>
  <c r="AJ45" i="4" s="1"/>
  <c r="AK44" i="4"/>
  <c r="AJ44" i="4"/>
  <c r="AI44" i="4"/>
  <c r="AH44" i="4"/>
  <c r="AG44" i="4"/>
  <c r="AK43" i="4"/>
  <c r="AI43" i="4"/>
  <c r="AG43" i="4"/>
  <c r="AJ43" i="4" s="1"/>
  <c r="AK42" i="4"/>
  <c r="AI42" i="4"/>
  <c r="AG42" i="4"/>
  <c r="AH42" i="4" s="1"/>
  <c r="AK41" i="4"/>
  <c r="AI41" i="4"/>
  <c r="AG41" i="4"/>
  <c r="AJ41" i="4" s="1"/>
  <c r="AK40" i="4"/>
  <c r="AI40" i="4"/>
  <c r="AG40" i="4"/>
  <c r="AJ40" i="4" s="1"/>
  <c r="AK39" i="4"/>
  <c r="AJ39" i="4"/>
  <c r="AI39" i="4"/>
  <c r="AG39" i="4"/>
  <c r="AH39" i="4" s="1"/>
  <c r="AK38" i="4"/>
  <c r="AI38" i="4"/>
  <c r="AG38" i="4"/>
  <c r="AJ38" i="4" s="1"/>
  <c r="AK37" i="4"/>
  <c r="AI37" i="4"/>
  <c r="AG37" i="4"/>
  <c r="AJ37" i="4" s="1"/>
  <c r="AK36" i="4"/>
  <c r="AJ36" i="4"/>
  <c r="AI36" i="4"/>
  <c r="AH36" i="4"/>
  <c r="AG36" i="4"/>
  <c r="AK35" i="4"/>
  <c r="AI35" i="4"/>
  <c r="AG35" i="4"/>
  <c r="AJ35" i="4" s="1"/>
  <c r="AK34" i="4"/>
  <c r="AJ34" i="4"/>
  <c r="AI34" i="4"/>
  <c r="AG34" i="4"/>
  <c r="AH34" i="4" s="1"/>
  <c r="AK33" i="4"/>
  <c r="AI33" i="4"/>
  <c r="AG33" i="4"/>
  <c r="AJ33" i="4" s="1"/>
  <c r="AK32" i="4"/>
  <c r="AJ32" i="4"/>
  <c r="AI32" i="4"/>
  <c r="AH32" i="4"/>
  <c r="AG32" i="4"/>
  <c r="AK31" i="4"/>
  <c r="AI31" i="4"/>
  <c r="AG31" i="4"/>
  <c r="AJ31" i="4" s="1"/>
  <c r="AK30" i="4"/>
  <c r="AI30" i="4"/>
  <c r="AG30" i="4"/>
  <c r="AJ30" i="4" s="1"/>
  <c r="AK29" i="4"/>
  <c r="AI29" i="4"/>
  <c r="AG29" i="4"/>
  <c r="AJ29" i="4" s="1"/>
  <c r="AK28" i="4"/>
  <c r="AI28" i="4"/>
  <c r="AG28" i="4"/>
  <c r="AJ28" i="4" s="1"/>
  <c r="AK27" i="4"/>
  <c r="AJ27" i="4"/>
  <c r="AI27" i="4"/>
  <c r="AG27" i="4"/>
  <c r="AH27" i="4" s="1"/>
  <c r="AK26" i="4"/>
  <c r="AI26" i="4"/>
  <c r="AG26" i="4"/>
  <c r="AJ26" i="4" s="1"/>
  <c r="AK25" i="4"/>
  <c r="AI25" i="4"/>
  <c r="AG25" i="4"/>
  <c r="AJ25" i="4" s="1"/>
  <c r="AK24" i="4"/>
  <c r="AJ24" i="4"/>
  <c r="AI24" i="4"/>
  <c r="AH24" i="4"/>
  <c r="AG24" i="4"/>
  <c r="AK23" i="4"/>
  <c r="AI23" i="4"/>
  <c r="AG23" i="4"/>
  <c r="AJ23" i="4" s="1"/>
  <c r="AK22" i="4"/>
  <c r="AJ22" i="4"/>
  <c r="AI22" i="4"/>
  <c r="AG22" i="4"/>
  <c r="AH22" i="4" s="1"/>
  <c r="AK21" i="4"/>
  <c r="AI21" i="4"/>
  <c r="AG21" i="4"/>
  <c r="AJ21" i="4" s="1"/>
  <c r="AK20" i="4"/>
  <c r="AJ20" i="4"/>
  <c r="AI20" i="4"/>
  <c r="AH20" i="4"/>
  <c r="AG20" i="4"/>
  <c r="AK19" i="4"/>
  <c r="AI19" i="4"/>
  <c r="AG19" i="4"/>
  <c r="AJ19" i="4" s="1"/>
  <c r="AK18" i="4"/>
  <c r="AI18" i="4"/>
  <c r="AG18" i="4"/>
  <c r="AJ18" i="4" s="1"/>
  <c r="AK17" i="4"/>
  <c r="AK46" i="4" s="1"/>
  <c r="AI17" i="4"/>
  <c r="AG17" i="4"/>
  <c r="AJ17" i="4" s="1"/>
  <c r="AK16" i="4"/>
  <c r="AI16" i="4"/>
  <c r="AI46" i="4" s="1"/>
  <c r="AG16" i="4"/>
  <c r="AH16" i="4" s="1"/>
  <c r="AJ13" i="4"/>
  <c r="AH13" i="4"/>
  <c r="AK12" i="4"/>
  <c r="AI12" i="4"/>
  <c r="AG12" i="4"/>
  <c r="AJ12" i="4" s="1"/>
  <c r="AK11" i="4"/>
  <c r="AK14" i="4" s="1"/>
  <c r="AJ11" i="4"/>
  <c r="AI11" i="4"/>
  <c r="AI14" i="4" s="1"/>
  <c r="AG11" i="4"/>
  <c r="AH11" i="4" s="1"/>
  <c r="AK10" i="4"/>
  <c r="AI10" i="4"/>
  <c r="AG10" i="4"/>
  <c r="AJ10" i="4" s="1"/>
  <c r="AK9" i="4"/>
  <c r="AI9" i="4"/>
  <c r="AG9" i="4"/>
  <c r="AG14" i="4" s="1"/>
  <c r="AD49" i="4"/>
  <c r="AB49" i="4"/>
  <c r="Z49" i="4"/>
  <c r="AC49" i="4" s="1"/>
  <c r="AD48" i="4"/>
  <c r="AB48" i="4"/>
  <c r="Z48" i="4"/>
  <c r="AC48" i="4" s="1"/>
  <c r="AD45" i="4"/>
  <c r="AB45" i="4"/>
  <c r="Z45" i="4"/>
  <c r="AC45" i="4" s="1"/>
  <c r="AD44" i="4"/>
  <c r="AC44" i="4"/>
  <c r="AB44" i="4"/>
  <c r="AA44" i="4"/>
  <c r="Z44" i="4"/>
  <c r="AD43" i="4"/>
  <c r="AB43" i="4"/>
  <c r="Z43" i="4"/>
  <c r="AC43" i="4" s="1"/>
  <c r="AD42" i="4"/>
  <c r="AB42" i="4"/>
  <c r="Z42" i="4"/>
  <c r="AC42" i="4" s="1"/>
  <c r="AD41" i="4"/>
  <c r="AC41" i="4"/>
  <c r="AB41" i="4"/>
  <c r="Z41" i="4"/>
  <c r="AA41" i="4" s="1"/>
  <c r="AD40" i="4"/>
  <c r="AB40" i="4"/>
  <c r="Z40" i="4"/>
  <c r="AC40" i="4" s="1"/>
  <c r="AD39" i="4"/>
  <c r="AC39" i="4"/>
  <c r="AB39" i="4"/>
  <c r="Z39" i="4"/>
  <c r="AA39" i="4" s="1"/>
  <c r="AD38" i="4"/>
  <c r="AB38" i="4"/>
  <c r="Z38" i="4"/>
  <c r="AC38" i="4" s="1"/>
  <c r="AD37" i="4"/>
  <c r="AB37" i="4"/>
  <c r="Z37" i="4"/>
  <c r="AC37" i="4" s="1"/>
  <c r="AD36" i="4"/>
  <c r="AB36" i="4"/>
  <c r="Z36" i="4"/>
  <c r="AC36" i="4" s="1"/>
  <c r="AD35" i="4"/>
  <c r="AB35" i="4"/>
  <c r="Z35" i="4"/>
  <c r="AC35" i="4" s="1"/>
  <c r="AD34" i="4"/>
  <c r="AC34" i="4"/>
  <c r="AB34" i="4"/>
  <c r="AA34" i="4"/>
  <c r="Z34" i="4"/>
  <c r="AD33" i="4"/>
  <c r="AB33" i="4"/>
  <c r="Z33" i="4"/>
  <c r="AA33" i="4" s="1"/>
  <c r="AD32" i="4"/>
  <c r="AC32" i="4"/>
  <c r="AB32" i="4"/>
  <c r="AA32" i="4"/>
  <c r="Z32" i="4"/>
  <c r="AD31" i="4"/>
  <c r="AB31" i="4"/>
  <c r="Z31" i="4"/>
  <c r="AC31" i="4" s="1"/>
  <c r="AD30" i="4"/>
  <c r="AB30" i="4"/>
  <c r="Z30" i="4"/>
  <c r="AC30" i="4" s="1"/>
  <c r="AD29" i="4"/>
  <c r="AC29" i="4"/>
  <c r="AB29" i="4"/>
  <c r="Z29" i="4"/>
  <c r="AA29" i="4" s="1"/>
  <c r="AD28" i="4"/>
  <c r="AB28" i="4"/>
  <c r="Z28" i="4"/>
  <c r="AC28" i="4" s="1"/>
  <c r="AD27" i="4"/>
  <c r="AC27" i="4"/>
  <c r="AB27" i="4"/>
  <c r="AA27" i="4"/>
  <c r="Z27" i="4"/>
  <c r="AD26" i="4"/>
  <c r="AB26" i="4"/>
  <c r="Z26" i="4"/>
  <c r="AC26" i="4" s="1"/>
  <c r="AD25" i="4"/>
  <c r="AB25" i="4"/>
  <c r="Z25" i="4"/>
  <c r="AC25" i="4" s="1"/>
  <c r="AD24" i="4"/>
  <c r="AB24" i="4"/>
  <c r="Z24" i="4"/>
  <c r="AC24" i="4" s="1"/>
  <c r="AD23" i="4"/>
  <c r="AB23" i="4"/>
  <c r="Z23" i="4"/>
  <c r="AC23" i="4" s="1"/>
  <c r="AD22" i="4"/>
  <c r="AC22" i="4"/>
  <c r="AB22" i="4"/>
  <c r="AA22" i="4"/>
  <c r="Z22" i="4"/>
  <c r="AD21" i="4"/>
  <c r="AB21" i="4"/>
  <c r="Z21" i="4"/>
  <c r="AA21" i="4" s="1"/>
  <c r="AD20" i="4"/>
  <c r="AC20" i="4"/>
  <c r="AB20" i="4"/>
  <c r="AA20" i="4"/>
  <c r="Z20" i="4"/>
  <c r="AD19" i="4"/>
  <c r="AB19" i="4"/>
  <c r="Z19" i="4"/>
  <c r="AC19" i="4" s="1"/>
  <c r="AD18" i="4"/>
  <c r="AB18" i="4"/>
  <c r="Z18" i="4"/>
  <c r="AC18" i="4" s="1"/>
  <c r="AD17" i="4"/>
  <c r="AD46" i="4" s="1"/>
  <c r="AC17" i="4"/>
  <c r="AB17" i="4"/>
  <c r="AA17" i="4"/>
  <c r="Z17" i="4"/>
  <c r="AD16" i="4"/>
  <c r="AB16" i="4"/>
  <c r="AB46" i="4" s="1"/>
  <c r="Z16" i="4"/>
  <c r="Z46" i="4" s="1"/>
  <c r="AB14" i="4"/>
  <c r="AC13" i="4"/>
  <c r="AA13" i="4"/>
  <c r="AD12" i="4"/>
  <c r="AB12" i="4"/>
  <c r="Z12" i="4"/>
  <c r="AC12" i="4" s="1"/>
  <c r="AD11" i="4"/>
  <c r="AD14" i="4" s="1"/>
  <c r="AC11" i="4"/>
  <c r="AB11" i="4"/>
  <c r="Z11" i="4"/>
  <c r="AA11" i="4" s="1"/>
  <c r="AD10" i="4"/>
  <c r="AB10" i="4"/>
  <c r="Z10" i="4"/>
  <c r="AC10" i="4" s="1"/>
  <c r="AD9" i="4"/>
  <c r="AB9" i="4"/>
  <c r="Z9" i="4"/>
  <c r="AA9" i="4" s="1"/>
  <c r="S49" i="4"/>
  <c r="T49" i="4" s="1"/>
  <c r="U49" i="4"/>
  <c r="W49" i="4"/>
  <c r="W48" i="4"/>
  <c r="U48" i="4"/>
  <c r="S48" i="4"/>
  <c r="W45" i="4"/>
  <c r="U45" i="4"/>
  <c r="S45" i="4"/>
  <c r="S17" i="4"/>
  <c r="V17" i="4" s="1"/>
  <c r="T17" i="4"/>
  <c r="U17" i="4"/>
  <c r="W17" i="4"/>
  <c r="S18" i="4"/>
  <c r="T18" i="4"/>
  <c r="U18" i="4"/>
  <c r="V18" i="4"/>
  <c r="W18" i="4"/>
  <c r="S19" i="4"/>
  <c r="T19" i="4"/>
  <c r="U19" i="4"/>
  <c r="V19" i="4"/>
  <c r="W19" i="4"/>
  <c r="S20" i="4"/>
  <c r="T20" i="4" s="1"/>
  <c r="U20" i="4"/>
  <c r="V20" i="4"/>
  <c r="W20" i="4"/>
  <c r="S21" i="4"/>
  <c r="T21" i="4"/>
  <c r="U21" i="4"/>
  <c r="V21" i="4"/>
  <c r="W21" i="4"/>
  <c r="S22" i="4"/>
  <c r="V22" i="4" s="1"/>
  <c r="T22" i="4"/>
  <c r="U22" i="4"/>
  <c r="W22" i="4"/>
  <c r="S23" i="4"/>
  <c r="T23" i="4"/>
  <c r="U23" i="4"/>
  <c r="V23" i="4"/>
  <c r="W23" i="4"/>
  <c r="S24" i="4"/>
  <c r="T24" i="4"/>
  <c r="U24" i="4"/>
  <c r="V24" i="4"/>
  <c r="W24" i="4"/>
  <c r="S25" i="4"/>
  <c r="T25" i="4"/>
  <c r="U25" i="4"/>
  <c r="V25" i="4"/>
  <c r="W25" i="4"/>
  <c r="S26" i="4"/>
  <c r="T26" i="4"/>
  <c r="U26" i="4"/>
  <c r="V26" i="4"/>
  <c r="W26" i="4"/>
  <c r="S27" i="4"/>
  <c r="T27" i="4" s="1"/>
  <c r="U27" i="4"/>
  <c r="W27" i="4"/>
  <c r="S28" i="4"/>
  <c r="T28" i="4"/>
  <c r="U28" i="4"/>
  <c r="V28" i="4"/>
  <c r="W28" i="4"/>
  <c r="S29" i="4"/>
  <c r="V29" i="4" s="1"/>
  <c r="T29" i="4"/>
  <c r="U29" i="4"/>
  <c r="W29" i="4"/>
  <c r="S30" i="4"/>
  <c r="T30" i="4"/>
  <c r="U30" i="4"/>
  <c r="V30" i="4"/>
  <c r="W30" i="4"/>
  <c r="S31" i="4"/>
  <c r="T31" i="4"/>
  <c r="U31" i="4"/>
  <c r="V31" i="4"/>
  <c r="W31" i="4"/>
  <c r="S32" i="4"/>
  <c r="T32" i="4" s="1"/>
  <c r="U32" i="4"/>
  <c r="V32" i="4"/>
  <c r="W32" i="4"/>
  <c r="S33" i="4"/>
  <c r="T33" i="4"/>
  <c r="U33" i="4"/>
  <c r="V33" i="4"/>
  <c r="W33" i="4"/>
  <c r="S34" i="4"/>
  <c r="V34" i="4" s="1"/>
  <c r="T34" i="4"/>
  <c r="U34" i="4"/>
  <c r="W34" i="4"/>
  <c r="S35" i="4"/>
  <c r="T35" i="4"/>
  <c r="U35" i="4"/>
  <c r="V35" i="4"/>
  <c r="W35" i="4"/>
  <c r="S36" i="4"/>
  <c r="T36" i="4"/>
  <c r="U36" i="4"/>
  <c r="V36" i="4"/>
  <c r="W36" i="4"/>
  <c r="S37" i="4"/>
  <c r="T37" i="4"/>
  <c r="U37" i="4"/>
  <c r="V37" i="4"/>
  <c r="W37" i="4"/>
  <c r="S38" i="4"/>
  <c r="T38" i="4"/>
  <c r="U38" i="4"/>
  <c r="V38" i="4"/>
  <c r="W38" i="4"/>
  <c r="S39" i="4"/>
  <c r="T39" i="4" s="1"/>
  <c r="U39" i="4"/>
  <c r="W39" i="4"/>
  <c r="S40" i="4"/>
  <c r="T40" i="4"/>
  <c r="U40" i="4"/>
  <c r="V40" i="4"/>
  <c r="W40" i="4"/>
  <c r="S41" i="4"/>
  <c r="V41" i="4" s="1"/>
  <c r="T41" i="4"/>
  <c r="U41" i="4"/>
  <c r="W41" i="4"/>
  <c r="S42" i="4"/>
  <c r="T42" i="4"/>
  <c r="U42" i="4"/>
  <c r="V42" i="4"/>
  <c r="W42" i="4"/>
  <c r="S43" i="4"/>
  <c r="T43" i="4"/>
  <c r="U43" i="4"/>
  <c r="V43" i="4"/>
  <c r="W43" i="4"/>
  <c r="S44" i="4"/>
  <c r="T44" i="4" s="1"/>
  <c r="U44" i="4"/>
  <c r="V44" i="4"/>
  <c r="W44" i="4"/>
  <c r="W16" i="4"/>
  <c r="U16" i="4"/>
  <c r="S16" i="4"/>
  <c r="S10" i="4"/>
  <c r="V10" i="4" s="1"/>
  <c r="T10" i="4"/>
  <c r="U10" i="4"/>
  <c r="W10" i="4"/>
  <c r="S11" i="4"/>
  <c r="T11" i="4"/>
  <c r="U11" i="4"/>
  <c r="V11" i="4"/>
  <c r="W11" i="4"/>
  <c r="S12" i="4"/>
  <c r="T12" i="4"/>
  <c r="U12" i="4"/>
  <c r="V12" i="4"/>
  <c r="W12" i="4"/>
  <c r="W9" i="4"/>
  <c r="U9" i="4"/>
  <c r="S9" i="4"/>
  <c r="H48" i="3"/>
  <c r="I48" i="3" s="1"/>
  <c r="J48" i="3" s="1"/>
  <c r="G48" i="3"/>
  <c r="H46" i="3"/>
  <c r="I46" i="3"/>
  <c r="J46" i="3"/>
  <c r="G46" i="3"/>
  <c r="H44" i="3"/>
  <c r="I44" i="3"/>
  <c r="J44" i="3"/>
  <c r="H51" i="3"/>
  <c r="I51" i="3" s="1"/>
  <c r="J51" i="3" s="1"/>
  <c r="H52" i="3"/>
  <c r="I52" i="3"/>
  <c r="J52" i="3"/>
  <c r="H53" i="3"/>
  <c r="I53" i="3"/>
  <c r="J53" i="3"/>
  <c r="H54" i="3"/>
  <c r="I54" i="3"/>
  <c r="J54" i="3"/>
  <c r="G54" i="3"/>
  <c r="G53" i="3"/>
  <c r="G52" i="3"/>
  <c r="G51" i="3"/>
  <c r="G44" i="3"/>
  <c r="H40" i="3"/>
  <c r="I40" i="3" s="1"/>
  <c r="J40" i="3" s="1"/>
  <c r="G40" i="3"/>
  <c r="H32" i="3"/>
  <c r="I32" i="3"/>
  <c r="J32" i="3"/>
  <c r="H33" i="3"/>
  <c r="I33" i="3"/>
  <c r="J33" i="3"/>
  <c r="H34" i="3"/>
  <c r="I34" i="3"/>
  <c r="J34" i="3"/>
  <c r="H35" i="3"/>
  <c r="I35" i="3"/>
  <c r="J35" i="3"/>
  <c r="G35" i="3"/>
  <c r="G34" i="3"/>
  <c r="G33" i="3"/>
  <c r="G32" i="3"/>
  <c r="H26" i="3"/>
  <c r="I26" i="3"/>
  <c r="J26" i="3"/>
  <c r="H27" i="3"/>
  <c r="I27" i="3"/>
  <c r="J27" i="3"/>
  <c r="G27" i="3"/>
  <c r="G26" i="3"/>
  <c r="F54" i="3"/>
  <c r="F53" i="3"/>
  <c r="F52" i="3"/>
  <c r="F51" i="3"/>
  <c r="F48" i="3"/>
  <c r="F46" i="3"/>
  <c r="F44" i="3"/>
  <c r="F40" i="3"/>
  <c r="F39" i="3"/>
  <c r="F35" i="3"/>
  <c r="F34" i="3"/>
  <c r="F33" i="3"/>
  <c r="F32" i="3"/>
  <c r="F27" i="3"/>
  <c r="F26" i="3"/>
  <c r="G19" i="3"/>
  <c r="H19" i="3" s="1"/>
  <c r="I19" i="3" s="1"/>
  <c r="J19" i="3" s="1"/>
  <c r="BE46" i="4" l="1"/>
  <c r="BC42" i="4"/>
  <c r="BC17" i="4"/>
  <c r="BC29" i="4"/>
  <c r="BE31" i="4"/>
  <c r="BB46" i="4"/>
  <c r="BC25" i="4"/>
  <c r="BC37" i="4"/>
  <c r="BC30" i="4"/>
  <c r="BE9" i="4"/>
  <c r="BE14" i="4" s="1"/>
  <c r="BC35" i="4"/>
  <c r="BC48" i="4"/>
  <c r="BC16" i="4"/>
  <c r="BE23" i="4"/>
  <c r="BC10" i="4"/>
  <c r="BC14" i="4" s="1"/>
  <c r="BE12" i="4"/>
  <c r="BE28" i="4"/>
  <c r="BC38" i="4"/>
  <c r="BE21" i="4"/>
  <c r="BE33" i="4"/>
  <c r="BC43" i="4"/>
  <c r="BE26" i="4"/>
  <c r="BC36" i="4"/>
  <c r="BC49" i="4"/>
  <c r="BB14" i="4"/>
  <c r="BE24" i="4"/>
  <c r="BC18" i="4"/>
  <c r="BC40" i="4"/>
  <c r="BC45" i="4"/>
  <c r="BC19" i="4"/>
  <c r="BC41" i="4"/>
  <c r="AV9" i="4"/>
  <c r="AV37" i="4"/>
  <c r="AV42" i="4"/>
  <c r="AX25" i="4"/>
  <c r="AV48" i="4"/>
  <c r="AV12" i="4"/>
  <c r="AX18" i="4"/>
  <c r="AV28" i="4"/>
  <c r="AV40" i="4"/>
  <c r="AV21" i="4"/>
  <c r="AX35" i="4"/>
  <c r="AV26" i="4"/>
  <c r="AV38" i="4"/>
  <c r="AV19" i="4"/>
  <c r="AV31" i="4"/>
  <c r="AX33" i="4"/>
  <c r="AV43" i="4"/>
  <c r="AX45" i="4"/>
  <c r="AV30" i="4"/>
  <c r="AX9" i="4"/>
  <c r="AX14" i="4" s="1"/>
  <c r="AV23" i="4"/>
  <c r="AV16" i="4"/>
  <c r="AV10" i="4"/>
  <c r="AX16" i="4"/>
  <c r="AX46" i="4" s="1"/>
  <c r="AV17" i="4"/>
  <c r="AV29" i="4"/>
  <c r="AV41" i="4"/>
  <c r="AO25" i="4"/>
  <c r="AO37" i="4"/>
  <c r="AO18" i="4"/>
  <c r="AO30" i="4"/>
  <c r="AO42" i="4"/>
  <c r="AQ9" i="4"/>
  <c r="AQ14" i="4" s="1"/>
  <c r="AO23" i="4"/>
  <c r="AO35" i="4"/>
  <c r="AO48" i="4"/>
  <c r="AO12" i="4"/>
  <c r="AO16" i="4"/>
  <c r="AO46" i="4" s="1"/>
  <c r="AO28" i="4"/>
  <c r="AO21" i="4"/>
  <c r="AO33" i="4"/>
  <c r="AO10" i="4"/>
  <c r="AO26" i="4"/>
  <c r="AO38" i="4"/>
  <c r="AO31" i="4"/>
  <c r="AO24" i="4"/>
  <c r="AO36" i="4"/>
  <c r="AO49" i="4"/>
  <c r="AO9" i="4"/>
  <c r="AO14" i="4" s="1"/>
  <c r="AO19" i="4"/>
  <c r="AQ45" i="4"/>
  <c r="AO17" i="4"/>
  <c r="AO29" i="4"/>
  <c r="AO41" i="4"/>
  <c r="AQ43" i="4"/>
  <c r="AQ46" i="4" s="1"/>
  <c r="AN46" i="4"/>
  <c r="AO40" i="4"/>
  <c r="AH25" i="4"/>
  <c r="AH37" i="4"/>
  <c r="AH18" i="4"/>
  <c r="AH30" i="4"/>
  <c r="AJ9" i="4"/>
  <c r="AJ14" i="4" s="1"/>
  <c r="AH23" i="4"/>
  <c r="AH35" i="4"/>
  <c r="AH48" i="4"/>
  <c r="AH12" i="4"/>
  <c r="AH28" i="4"/>
  <c r="AH40" i="4"/>
  <c r="AH21" i="4"/>
  <c r="AH33" i="4"/>
  <c r="AH45" i="4"/>
  <c r="AH10" i="4"/>
  <c r="AJ16" i="4"/>
  <c r="AH26" i="4"/>
  <c r="AH38" i="4"/>
  <c r="AH19" i="4"/>
  <c r="AH31" i="4"/>
  <c r="AH43" i="4"/>
  <c r="AH9" i="4"/>
  <c r="AH14" i="4" s="1"/>
  <c r="AJ42" i="4"/>
  <c r="AH17" i="4"/>
  <c r="AH46" i="4" s="1"/>
  <c r="AH29" i="4"/>
  <c r="AH41" i="4"/>
  <c r="AG46" i="4"/>
  <c r="AA25" i="4"/>
  <c r="AA37" i="4"/>
  <c r="AA18" i="4"/>
  <c r="AA42" i="4"/>
  <c r="AC9" i="4"/>
  <c r="AC14" i="4" s="1"/>
  <c r="AA23" i="4"/>
  <c r="AA35" i="4"/>
  <c r="AA48" i="4"/>
  <c r="AA12" i="4"/>
  <c r="AA16" i="4"/>
  <c r="AA40" i="4"/>
  <c r="AA10" i="4"/>
  <c r="AA14" i="4" s="1"/>
  <c r="AC16" i="4"/>
  <c r="AA26" i="4"/>
  <c r="AA38" i="4"/>
  <c r="AA19" i="4"/>
  <c r="AC21" i="4"/>
  <c r="AA31" i="4"/>
  <c r="AC33" i="4"/>
  <c r="AA43" i="4"/>
  <c r="AA24" i="4"/>
  <c r="AA36" i="4"/>
  <c r="AA49" i="4"/>
  <c r="AA30" i="4"/>
  <c r="AA28" i="4"/>
  <c r="AA45" i="4"/>
  <c r="Z14" i="4"/>
  <c r="V49" i="4"/>
  <c r="V39" i="4"/>
  <c r="V27" i="4"/>
  <c r="E111" i="2"/>
  <c r="E120" i="2"/>
  <c r="BC46" i="4" l="1"/>
  <c r="AV46" i="4"/>
  <c r="AV14" i="4"/>
  <c r="AJ46" i="4"/>
  <c r="AA46" i="4"/>
  <c r="AC46" i="4"/>
  <c r="E49" i="2"/>
  <c r="E47" i="2"/>
  <c r="E14" i="2"/>
  <c r="F14" i="3" s="1"/>
  <c r="G14" i="3" s="1"/>
  <c r="H14" i="3" s="1"/>
  <c r="I14" i="3" s="1"/>
  <c r="J14" i="3" s="1"/>
  <c r="BF53" i="4"/>
  <c r="BF55" i="4" s="1"/>
  <c r="BE53" i="4"/>
  <c r="BE55" i="4" s="1"/>
  <c r="BD53" i="4"/>
  <c r="BD55" i="4" s="1"/>
  <c r="BC53" i="4"/>
  <c r="BB53" i="4"/>
  <c r="BB55" i="4" s="1"/>
  <c r="AY53" i="4"/>
  <c r="AY55" i="4" s="1"/>
  <c r="AX53" i="4"/>
  <c r="AX55" i="4" s="1"/>
  <c r="AW53" i="4"/>
  <c r="AW55" i="4" s="1"/>
  <c r="AV53" i="4"/>
  <c r="AU53" i="4"/>
  <c r="AU55" i="4" s="1"/>
  <c r="AR53" i="4"/>
  <c r="AR55" i="4" s="1"/>
  <c r="AQ53" i="4"/>
  <c r="AQ55" i="4" s="1"/>
  <c r="AP53" i="4"/>
  <c r="AP55" i="4" s="1"/>
  <c r="AO53" i="4"/>
  <c r="AO55" i="4" s="1"/>
  <c r="AN53" i="4"/>
  <c r="AN55" i="4" s="1"/>
  <c r="AK53" i="4"/>
  <c r="AK55" i="4" s="1"/>
  <c r="AJ53" i="4"/>
  <c r="AJ55" i="4" s="1"/>
  <c r="AI53" i="4"/>
  <c r="AI55" i="4" s="1"/>
  <c r="AH53" i="4"/>
  <c r="AH55" i="4" s="1"/>
  <c r="AG53" i="4"/>
  <c r="AG55" i="4" s="1"/>
  <c r="AD53" i="4"/>
  <c r="AD55" i="4" s="1"/>
  <c r="AC53" i="4"/>
  <c r="AC55" i="4" s="1"/>
  <c r="AB53" i="4"/>
  <c r="AB55" i="4" s="1"/>
  <c r="AA53" i="4"/>
  <c r="AA55" i="4" s="1"/>
  <c r="Z53" i="4"/>
  <c r="Z55" i="4" s="1"/>
  <c r="W53" i="4"/>
  <c r="W55" i="4" s="1"/>
  <c r="U53" i="4"/>
  <c r="S53" i="4"/>
  <c r="R53" i="4"/>
  <c r="R55" i="4" s="1"/>
  <c r="P53" i="4"/>
  <c r="N53" i="4"/>
  <c r="E70" i="2" s="1"/>
  <c r="L53" i="4"/>
  <c r="J53" i="4"/>
  <c r="I55" i="4"/>
  <c r="I53" i="4"/>
  <c r="F53" i="4"/>
  <c r="G53" i="4"/>
  <c r="H53" i="4"/>
  <c r="E53" i="4"/>
  <c r="W46" i="4"/>
  <c r="U46" i="4"/>
  <c r="S46" i="4"/>
  <c r="P46" i="4"/>
  <c r="N46" i="4"/>
  <c r="L46" i="4"/>
  <c r="E44" i="2" s="1"/>
  <c r="J46" i="4"/>
  <c r="I46" i="4"/>
  <c r="F46" i="4"/>
  <c r="G46" i="4"/>
  <c r="H46" i="4"/>
  <c r="E46" i="4"/>
  <c r="W14" i="4"/>
  <c r="U14" i="4"/>
  <c r="S14" i="4"/>
  <c r="P14" i="4"/>
  <c r="E72" i="2" s="1"/>
  <c r="N14" i="4"/>
  <c r="L14" i="4"/>
  <c r="I14" i="4"/>
  <c r="G14" i="4"/>
  <c r="E14" i="4"/>
  <c r="E55" i="4" s="1"/>
  <c r="M51" i="4"/>
  <c r="O51" i="4"/>
  <c r="Q51" i="4"/>
  <c r="T51" i="4"/>
  <c r="V51" i="4"/>
  <c r="X51" i="4"/>
  <c r="AA51" i="4"/>
  <c r="AE51" i="4" s="1"/>
  <c r="AC51" i="4"/>
  <c r="AH51" i="4"/>
  <c r="AJ51" i="4"/>
  <c r="AL51" i="4"/>
  <c r="AO51" i="4"/>
  <c r="AQ51" i="4"/>
  <c r="AS51" i="4"/>
  <c r="AV51" i="4"/>
  <c r="AX51" i="4"/>
  <c r="AZ51" i="4"/>
  <c r="BC51" i="4"/>
  <c r="BG51" i="4" s="1"/>
  <c r="BE51" i="4"/>
  <c r="J42" i="4"/>
  <c r="M42" i="4"/>
  <c r="O42" i="4"/>
  <c r="X42" i="4"/>
  <c r="AE42" i="4"/>
  <c r="AZ42" i="4"/>
  <c r="BG42" i="4"/>
  <c r="J43" i="4"/>
  <c r="M43" i="4"/>
  <c r="O43" i="4"/>
  <c r="X43" i="4"/>
  <c r="AE43" i="4"/>
  <c r="AL43" i="4"/>
  <c r="AZ43" i="4"/>
  <c r="BG43" i="4"/>
  <c r="J44" i="4"/>
  <c r="M44" i="4"/>
  <c r="O44" i="4"/>
  <c r="Q44" i="4"/>
  <c r="AE44" i="4"/>
  <c r="AL44" i="4"/>
  <c r="AS44" i="4"/>
  <c r="BG44" i="4"/>
  <c r="J38" i="4"/>
  <c r="M38" i="4"/>
  <c r="O38" i="4"/>
  <c r="X38" i="4"/>
  <c r="AE38" i="4"/>
  <c r="AZ38" i="4"/>
  <c r="BG38" i="4"/>
  <c r="J39" i="4"/>
  <c r="M39" i="4"/>
  <c r="O39" i="4"/>
  <c r="AL39" i="4"/>
  <c r="J31" i="4"/>
  <c r="M31" i="4"/>
  <c r="O31" i="4"/>
  <c r="Q31" i="4" s="1"/>
  <c r="X31" i="4"/>
  <c r="AZ31" i="4"/>
  <c r="BG31" i="4"/>
  <c r="J32" i="4"/>
  <c r="M32" i="4"/>
  <c r="O32" i="4"/>
  <c r="AL32" i="4"/>
  <c r="J33" i="4"/>
  <c r="M33" i="4"/>
  <c r="O33" i="4"/>
  <c r="X33" i="4"/>
  <c r="AZ33" i="4"/>
  <c r="J34" i="4"/>
  <c r="M34" i="4"/>
  <c r="O34" i="4"/>
  <c r="AE34" i="4"/>
  <c r="AL34" i="4"/>
  <c r="J35" i="4"/>
  <c r="M35" i="4"/>
  <c r="O35" i="4"/>
  <c r="AZ35" i="4"/>
  <c r="J36" i="4"/>
  <c r="M36" i="4"/>
  <c r="O36" i="4"/>
  <c r="AZ36" i="4"/>
  <c r="BG36" i="4"/>
  <c r="J37" i="4"/>
  <c r="M37" i="4"/>
  <c r="O37" i="4"/>
  <c r="AE37" i="4"/>
  <c r="AZ37" i="4"/>
  <c r="J40" i="4"/>
  <c r="M40" i="4"/>
  <c r="O40" i="4"/>
  <c r="AE40" i="4"/>
  <c r="J20" i="4"/>
  <c r="M20" i="4"/>
  <c r="O20" i="4"/>
  <c r="J21" i="4"/>
  <c r="M21" i="4"/>
  <c r="O21" i="4"/>
  <c r="J22" i="4"/>
  <c r="M22" i="4"/>
  <c r="O22" i="4"/>
  <c r="J23" i="4"/>
  <c r="M23" i="4"/>
  <c r="O23" i="4"/>
  <c r="J24" i="4"/>
  <c r="M24" i="4"/>
  <c r="O24" i="4"/>
  <c r="J25" i="4"/>
  <c r="M25" i="4"/>
  <c r="O25" i="4"/>
  <c r="J26" i="4"/>
  <c r="M26" i="4"/>
  <c r="O26" i="4"/>
  <c r="J27" i="4"/>
  <c r="M27" i="4"/>
  <c r="O27" i="4"/>
  <c r="BG27" i="4"/>
  <c r="J28" i="4"/>
  <c r="M28" i="4"/>
  <c r="O28" i="4"/>
  <c r="F10" i="4"/>
  <c r="H10" i="4"/>
  <c r="M10" i="4"/>
  <c r="O10" i="4"/>
  <c r="X10" i="4"/>
  <c r="F11" i="4"/>
  <c r="H11" i="4"/>
  <c r="M11" i="4"/>
  <c r="O11" i="4"/>
  <c r="E36" i="2"/>
  <c r="E29" i="2"/>
  <c r="E23" i="2"/>
  <c r="E22" i="2"/>
  <c r="E21" i="2"/>
  <c r="F17" i="3" s="1"/>
  <c r="G17" i="3" s="1"/>
  <c r="H17" i="3" s="1"/>
  <c r="I17" i="3" s="1"/>
  <c r="J17" i="3" s="1"/>
  <c r="E20" i="2"/>
  <c r="E129" i="2" s="1"/>
  <c r="E132" i="2" s="1"/>
  <c r="E13" i="2"/>
  <c r="E16" i="2"/>
  <c r="E15" i="2"/>
  <c r="BC55" i="4" l="1"/>
  <c r="AV55" i="4"/>
  <c r="U55" i="4"/>
  <c r="S55" i="4"/>
  <c r="P55" i="4"/>
  <c r="N55" i="4"/>
  <c r="E68" i="2"/>
  <c r="L55" i="4"/>
  <c r="G55" i="4"/>
  <c r="Q24" i="4"/>
  <c r="AE32" i="4"/>
  <c r="BG39" i="4"/>
  <c r="AS35" i="4"/>
  <c r="Q42" i="4"/>
  <c r="AL40" i="4"/>
  <c r="AE36" i="4"/>
  <c r="Q38" i="4"/>
  <c r="AE39" i="4"/>
  <c r="AS42" i="4"/>
  <c r="AS33" i="4"/>
  <c r="X39" i="4"/>
  <c r="AL42" i="4"/>
  <c r="X27" i="4"/>
  <c r="Q33" i="4"/>
  <c r="Q43" i="4"/>
  <c r="X44" i="4"/>
  <c r="AS43" i="4"/>
  <c r="AZ44" i="4"/>
  <c r="Q35" i="4"/>
  <c r="BG34" i="4"/>
  <c r="X36" i="4"/>
  <c r="AL28" i="4"/>
  <c r="AZ27" i="4"/>
  <c r="Q34" i="4"/>
  <c r="AZ39" i="4"/>
  <c r="AE31" i="4"/>
  <c r="X37" i="4"/>
  <c r="BG37" i="4"/>
  <c r="AE27" i="4"/>
  <c r="AS26" i="4"/>
  <c r="AS38" i="4"/>
  <c r="AS31" i="4"/>
  <c r="BG32" i="4"/>
  <c r="X32" i="4"/>
  <c r="AL33" i="4"/>
  <c r="Q39" i="4"/>
  <c r="AL38" i="4"/>
  <c r="AS39" i="4"/>
  <c r="AE35" i="4"/>
  <c r="AS36" i="4"/>
  <c r="AS34" i="4"/>
  <c r="X35" i="4"/>
  <c r="AL36" i="4"/>
  <c r="Q37" i="4"/>
  <c r="AS37" i="4"/>
  <c r="AE22" i="4"/>
  <c r="AL21" i="4"/>
  <c r="BG40" i="4"/>
  <c r="X22" i="4"/>
  <c r="Q26" i="4"/>
  <c r="AL24" i="4"/>
  <c r="AZ34" i="4"/>
  <c r="Q20" i="4"/>
  <c r="Q36" i="4"/>
  <c r="X34" i="4"/>
  <c r="AE33" i="4"/>
  <c r="AL31" i="4"/>
  <c r="AZ40" i="4"/>
  <c r="AL37" i="4"/>
  <c r="AS40" i="4"/>
  <c r="X20" i="4"/>
  <c r="X40" i="4"/>
  <c r="Q32" i="4"/>
  <c r="AS32" i="4"/>
  <c r="AL35" i="4"/>
  <c r="BG23" i="4"/>
  <c r="Q23" i="4"/>
  <c r="AZ32" i="4"/>
  <c r="BG33" i="4"/>
  <c r="Q40" i="4"/>
  <c r="BG35" i="4"/>
  <c r="BG20" i="4"/>
  <c r="BG22" i="4"/>
  <c r="AL23" i="4"/>
  <c r="AZ22" i="4"/>
  <c r="AS25" i="4"/>
  <c r="AE23" i="4"/>
  <c r="AE28" i="4"/>
  <c r="AL25" i="4"/>
  <c r="AZ28" i="4"/>
  <c r="Q28" i="4"/>
  <c r="Q22" i="4"/>
  <c r="AE21" i="4"/>
  <c r="AS20" i="4"/>
  <c r="AS22" i="4"/>
  <c r="X21" i="4"/>
  <c r="BG21" i="4"/>
  <c r="AL22" i="4"/>
  <c r="Q25" i="4"/>
  <c r="AS23" i="4"/>
  <c r="AE26" i="4"/>
  <c r="X24" i="4"/>
  <c r="AZ26" i="4"/>
  <c r="AS27" i="4"/>
  <c r="X26" i="4"/>
  <c r="BG28" i="4"/>
  <c r="AZ20" i="4"/>
  <c r="AE25" i="4"/>
  <c r="AS24" i="4"/>
  <c r="Q10" i="4"/>
  <c r="AE20" i="4"/>
  <c r="BG25" i="4"/>
  <c r="X25" i="4"/>
  <c r="AZ10" i="4"/>
  <c r="AZ25" i="4"/>
  <c r="AS28" i="4"/>
  <c r="AZ24" i="4"/>
  <c r="AZ21" i="4"/>
  <c r="X28" i="4"/>
  <c r="BG26" i="4"/>
  <c r="AL27" i="4"/>
  <c r="AE24" i="4"/>
  <c r="AZ23" i="4"/>
  <c r="BG11" i="4"/>
  <c r="BG24" i="4"/>
  <c r="Q27" i="4"/>
  <c r="AL26" i="4"/>
  <c r="AL20" i="4"/>
  <c r="AS21" i="4"/>
  <c r="Q21" i="4"/>
  <c r="X11" i="4"/>
  <c r="X23" i="4"/>
  <c r="AL10" i="4"/>
  <c r="AZ11" i="4"/>
  <c r="AE10" i="4"/>
  <c r="Q11" i="4"/>
  <c r="AS10" i="4"/>
  <c r="AS11" i="4"/>
  <c r="BG10" i="4"/>
  <c r="AE11" i="4"/>
  <c r="J11" i="4"/>
  <c r="AL11" i="4"/>
  <c r="J10" i="4"/>
  <c r="BE52" i="4" l="1"/>
  <c r="BC52" i="4"/>
  <c r="AX52" i="4"/>
  <c r="AV52" i="4"/>
  <c r="AQ52" i="4"/>
  <c r="AO52" i="4"/>
  <c r="AJ52" i="4"/>
  <c r="AH52" i="4"/>
  <c r="AC52" i="4"/>
  <c r="AA52" i="4"/>
  <c r="V52" i="4"/>
  <c r="T52" i="4"/>
  <c r="O52" i="4"/>
  <c r="M52" i="4"/>
  <c r="J52" i="4"/>
  <c r="J51" i="4"/>
  <c r="BE50" i="4"/>
  <c r="BC50" i="4"/>
  <c r="BG50" i="4" s="1"/>
  <c r="AX50" i="4"/>
  <c r="AV50" i="4"/>
  <c r="AQ50" i="4"/>
  <c r="AO50" i="4"/>
  <c r="AJ50" i="4"/>
  <c r="AH50" i="4"/>
  <c r="AC50" i="4"/>
  <c r="AA50" i="4"/>
  <c r="AE50" i="4" s="1"/>
  <c r="V50" i="4"/>
  <c r="T50" i="4"/>
  <c r="O50" i="4"/>
  <c r="M50" i="4"/>
  <c r="J50" i="4"/>
  <c r="AE49" i="4"/>
  <c r="O49" i="4"/>
  <c r="M49" i="4"/>
  <c r="J49" i="4"/>
  <c r="AL48" i="4"/>
  <c r="V48" i="4"/>
  <c r="V53" i="4" s="1"/>
  <c r="T48" i="4"/>
  <c r="T53" i="4" s="1"/>
  <c r="O48" i="4"/>
  <c r="O53" i="4" s="1"/>
  <c r="M48" i="4"/>
  <c r="M53" i="4" s="1"/>
  <c r="J48" i="4"/>
  <c r="J55" i="3"/>
  <c r="J42" i="3"/>
  <c r="AZ45" i="4"/>
  <c r="AS19" i="4"/>
  <c r="AE45" i="4"/>
  <c r="V45" i="4"/>
  <c r="T45" i="4"/>
  <c r="V16" i="4"/>
  <c r="V46" i="4" s="1"/>
  <c r="T16" i="4"/>
  <c r="T46" i="4" s="1"/>
  <c r="V13" i="4"/>
  <c r="T13" i="4"/>
  <c r="V9" i="4"/>
  <c r="V14" i="4" s="1"/>
  <c r="T9" i="4"/>
  <c r="T14" i="4" s="1"/>
  <c r="T55" i="4" l="1"/>
  <c r="V55" i="4"/>
  <c r="AS13" i="4"/>
  <c r="AS48" i="4"/>
  <c r="X50" i="4"/>
  <c r="AZ52" i="4"/>
  <c r="AZ50" i="4"/>
  <c r="X18" i="4"/>
  <c r="AE16" i="4"/>
  <c r="AL29" i="4"/>
  <c r="AZ16" i="4"/>
  <c r="BG29" i="4"/>
  <c r="AS52" i="4"/>
  <c r="Q50" i="4"/>
  <c r="AS50" i="4"/>
  <c r="X30" i="4"/>
  <c r="AE19" i="4"/>
  <c r="Q48" i="4"/>
  <c r="BG48" i="4"/>
  <c r="BG53" i="4" s="1"/>
  <c r="AL50" i="4"/>
  <c r="X48" i="4"/>
  <c r="X53" i="4" s="1"/>
  <c r="AL17" i="4"/>
  <c r="AS30" i="4"/>
  <c r="AZ19" i="4"/>
  <c r="X41" i="4"/>
  <c r="AL18" i="4"/>
  <c r="AS16" i="4"/>
  <c r="AZ48" i="4"/>
  <c r="AS49" i="4"/>
  <c r="X52" i="4"/>
  <c r="AL49" i="4"/>
  <c r="AL53" i="4" s="1"/>
  <c r="Q52" i="4"/>
  <c r="BG52" i="4"/>
  <c r="BG18" i="4"/>
  <c r="AZ49" i="4"/>
  <c r="AE52" i="4"/>
  <c r="AS45" i="4"/>
  <c r="Q49" i="4"/>
  <c r="BG49" i="4"/>
  <c r="X49" i="4"/>
  <c r="AE48" i="4"/>
  <c r="AE53" i="4" s="1"/>
  <c r="X29" i="4"/>
  <c r="AE18" i="4"/>
  <c r="AL16" i="4"/>
  <c r="AL41" i="4"/>
  <c r="AS29" i="4"/>
  <c r="AZ18" i="4"/>
  <c r="BG16" i="4"/>
  <c r="BG41" i="4"/>
  <c r="AL52" i="4"/>
  <c r="X12" i="4"/>
  <c r="AL12" i="4"/>
  <c r="BG12" i="4"/>
  <c r="AL45" i="4"/>
  <c r="BG45" i="4"/>
  <c r="X19" i="4"/>
  <c r="AE41" i="4"/>
  <c r="AZ41" i="4"/>
  <c r="BG13" i="4"/>
  <c r="BG30" i="4"/>
  <c r="X45" i="4"/>
  <c r="AE17" i="4"/>
  <c r="AZ17" i="4"/>
  <c r="X16" i="4"/>
  <c r="AE13" i="4"/>
  <c r="AE30" i="4"/>
  <c r="AZ13" i="4"/>
  <c r="AZ30" i="4"/>
  <c r="X13" i="4"/>
  <c r="X17" i="4"/>
  <c r="AE12" i="4"/>
  <c r="AE29" i="4"/>
  <c r="AL13" i="4"/>
  <c r="AL19" i="4"/>
  <c r="AL30" i="4"/>
  <c r="AS12" i="4"/>
  <c r="AS18" i="4"/>
  <c r="AS41" i="4"/>
  <c r="AZ12" i="4"/>
  <c r="AZ29" i="4"/>
  <c r="BG17" i="4"/>
  <c r="BG19" i="4"/>
  <c r="BG9" i="4"/>
  <c r="AZ9" i="4"/>
  <c r="AS9" i="4"/>
  <c r="AS17" i="4"/>
  <c r="AL9" i="4"/>
  <c r="AE9" i="4"/>
  <c r="X9" i="4"/>
  <c r="BG46" i="4" l="1"/>
  <c r="AZ46" i="4"/>
  <c r="J25" i="3" s="1"/>
  <c r="J28" i="3" s="1"/>
  <c r="AZ53" i="4"/>
  <c r="AS46" i="4"/>
  <c r="I25" i="3" s="1"/>
  <c r="AS53" i="4"/>
  <c r="AL46" i="4"/>
  <c r="AE46" i="4"/>
  <c r="H25" i="3" s="1"/>
  <c r="X46" i="4"/>
  <c r="G25" i="3" s="1"/>
  <c r="Q53" i="4"/>
  <c r="X14" i="4"/>
  <c r="BG14" i="4"/>
  <c r="BG55" i="4" s="1"/>
  <c r="AS14" i="4"/>
  <c r="AL14" i="4"/>
  <c r="AL55" i="4" s="1"/>
  <c r="AE14" i="4"/>
  <c r="H31" i="3" s="1"/>
  <c r="AZ14" i="4"/>
  <c r="J31" i="3" s="1"/>
  <c r="J36" i="3" s="1"/>
  <c r="J57" i="3" s="1"/>
  <c r="AZ55" i="4" l="1"/>
  <c r="AS55" i="4"/>
  <c r="I31" i="3"/>
  <c r="AE55" i="4"/>
  <c r="X55" i="4"/>
  <c r="G31" i="3"/>
  <c r="G36" i="3" s="1"/>
  <c r="J45" i="4"/>
  <c r="J41" i="4"/>
  <c r="J30" i="4"/>
  <c r="J29" i="4"/>
  <c r="J19" i="4"/>
  <c r="J18" i="4"/>
  <c r="J17" i="4"/>
  <c r="J16" i="4"/>
  <c r="H13" i="4"/>
  <c r="F13" i="4"/>
  <c r="H12" i="4"/>
  <c r="H14" i="4" s="1"/>
  <c r="H55" i="4" s="1"/>
  <c r="F12" i="4"/>
  <c r="F14" i="4" s="1"/>
  <c r="F55" i="4" s="1"/>
  <c r="H9" i="4"/>
  <c r="F9" i="4"/>
  <c r="M13" i="4"/>
  <c r="O13" i="4"/>
  <c r="O17" i="4"/>
  <c r="O18" i="4"/>
  <c r="O19" i="4"/>
  <c r="O29" i="4"/>
  <c r="O30" i="4"/>
  <c r="O41" i="4"/>
  <c r="O45" i="4"/>
  <c r="O16" i="4"/>
  <c r="O12" i="4"/>
  <c r="O9" i="4"/>
  <c r="O14" i="4" s="1"/>
  <c r="M9" i="4"/>
  <c r="M17" i="4"/>
  <c r="M18" i="4"/>
  <c r="M19" i="4"/>
  <c r="M29" i="4"/>
  <c r="M30" i="4"/>
  <c r="M41" i="4"/>
  <c r="M45" i="4"/>
  <c r="M16" i="4"/>
  <c r="M12" i="4"/>
  <c r="G28" i="3"/>
  <c r="H28" i="3"/>
  <c r="I28" i="3"/>
  <c r="H36" i="3"/>
  <c r="I36" i="3"/>
  <c r="F42" i="3"/>
  <c r="G42" i="3"/>
  <c r="H42" i="3"/>
  <c r="I42" i="3"/>
  <c r="F55" i="3"/>
  <c r="G55" i="3"/>
  <c r="H55" i="3"/>
  <c r="I55" i="3"/>
  <c r="E55" i="3"/>
  <c r="E42" i="3"/>
  <c r="E36" i="3"/>
  <c r="E28" i="3"/>
  <c r="E21" i="3"/>
  <c r="E101" i="2"/>
  <c r="E94" i="2"/>
  <c r="E84" i="2"/>
  <c r="E78" i="2"/>
  <c r="E62" i="2"/>
  <c r="E55" i="2"/>
  <c r="E37" i="2"/>
  <c r="F20" i="3" s="1"/>
  <c r="G20" i="3" s="1"/>
  <c r="H20" i="3" s="1"/>
  <c r="I20" i="3" s="1"/>
  <c r="J20" i="3" s="1"/>
  <c r="E30" i="2"/>
  <c r="F19" i="3" s="1"/>
  <c r="E25" i="2"/>
  <c r="F16" i="3" s="1"/>
  <c r="G16" i="3" s="1"/>
  <c r="H16" i="3" s="1"/>
  <c r="I16" i="3" s="1"/>
  <c r="J16" i="3" s="1"/>
  <c r="E17" i="2"/>
  <c r="F13" i="3" s="1"/>
  <c r="AD37" i="1"/>
  <c r="AD14" i="1"/>
  <c r="AD131" i="1"/>
  <c r="AD130" i="1"/>
  <c r="AD129" i="1"/>
  <c r="AD128" i="1"/>
  <c r="AD119" i="1"/>
  <c r="AD118" i="1"/>
  <c r="AD117" i="1"/>
  <c r="AD116" i="1"/>
  <c r="AD115" i="1"/>
  <c r="AD110" i="1"/>
  <c r="AD109" i="1"/>
  <c r="AD108" i="1"/>
  <c r="AD107" i="1"/>
  <c r="AD101" i="1"/>
  <c r="AD100" i="1"/>
  <c r="AD99" i="1"/>
  <c r="AD98" i="1"/>
  <c r="AD94" i="1"/>
  <c r="AD93" i="1"/>
  <c r="AD92" i="1"/>
  <c r="AD91" i="1"/>
  <c r="AD90" i="1"/>
  <c r="AD89" i="1"/>
  <c r="AD88" i="1"/>
  <c r="AD84" i="1"/>
  <c r="AD83" i="1"/>
  <c r="AD82" i="1"/>
  <c r="AD78" i="1"/>
  <c r="AD77" i="1"/>
  <c r="AD73" i="1"/>
  <c r="AD72" i="1"/>
  <c r="AD71" i="1"/>
  <c r="AD70" i="1"/>
  <c r="AD69" i="1"/>
  <c r="AD62" i="1"/>
  <c r="AD61" i="1"/>
  <c r="AD60" i="1"/>
  <c r="AD59" i="1"/>
  <c r="AD55" i="1"/>
  <c r="AD54" i="1"/>
  <c r="AD50" i="1"/>
  <c r="AD49" i="1"/>
  <c r="AD48" i="1"/>
  <c r="AD47" i="1"/>
  <c r="AD46" i="1"/>
  <c r="AD45" i="1"/>
  <c r="AD36" i="1"/>
  <c r="AD35" i="1"/>
  <c r="AD34" i="1"/>
  <c r="AD30" i="1"/>
  <c r="AD29" i="1"/>
  <c r="AD25" i="1"/>
  <c r="AD24" i="1"/>
  <c r="AD23" i="1"/>
  <c r="AD22" i="1"/>
  <c r="AD21" i="1"/>
  <c r="AD17" i="1"/>
  <c r="AD16" i="1"/>
  <c r="AD15" i="1"/>
  <c r="Q129" i="1"/>
  <c r="Q130" i="1"/>
  <c r="Q131" i="1"/>
  <c r="Q128" i="1"/>
  <c r="Q116" i="1"/>
  <c r="Q117" i="1"/>
  <c r="Q118" i="1"/>
  <c r="Q119" i="1"/>
  <c r="Q115" i="1"/>
  <c r="Q108" i="1"/>
  <c r="Q109" i="1"/>
  <c r="Q110" i="1"/>
  <c r="Q107" i="1"/>
  <c r="Q99" i="1"/>
  <c r="Q100" i="1"/>
  <c r="Q101" i="1"/>
  <c r="Q98" i="1"/>
  <c r="Q89" i="1"/>
  <c r="Q90" i="1"/>
  <c r="Q91" i="1"/>
  <c r="Q92" i="1"/>
  <c r="Q93" i="1"/>
  <c r="Q94" i="1"/>
  <c r="Q88" i="1"/>
  <c r="Q83" i="1"/>
  <c r="Q84" i="1"/>
  <c r="Q82" i="1"/>
  <c r="Q78" i="1"/>
  <c r="Q77" i="1"/>
  <c r="Q70" i="1"/>
  <c r="Q71" i="1"/>
  <c r="Q72" i="1"/>
  <c r="Q73" i="1"/>
  <c r="Q69" i="1"/>
  <c r="Q60" i="1"/>
  <c r="Q61" i="1"/>
  <c r="Q62" i="1"/>
  <c r="Q59" i="1"/>
  <c r="Q55" i="1"/>
  <c r="Q54" i="1"/>
  <c r="Q46" i="1"/>
  <c r="Q47" i="1"/>
  <c r="Q48" i="1"/>
  <c r="Q49" i="1"/>
  <c r="Q50" i="1"/>
  <c r="Q45" i="1"/>
  <c r="Q36" i="1"/>
  <c r="Q35" i="1"/>
  <c r="Q34" i="1"/>
  <c r="Q37" i="1"/>
  <c r="Q30" i="1"/>
  <c r="Q29" i="1"/>
  <c r="Q22" i="1"/>
  <c r="Q23" i="1"/>
  <c r="Q24" i="1"/>
  <c r="Q25" i="1"/>
  <c r="Q21" i="1"/>
  <c r="Q17" i="1"/>
  <c r="Q16" i="1"/>
  <c r="Q15" i="1"/>
  <c r="Q14" i="1"/>
  <c r="Q10" i="1"/>
  <c r="F133" i="1"/>
  <c r="G133" i="1"/>
  <c r="H133" i="1"/>
  <c r="I133" i="1"/>
  <c r="J133" i="1"/>
  <c r="K133" i="1"/>
  <c r="L133" i="1"/>
  <c r="M133" i="1"/>
  <c r="N133" i="1"/>
  <c r="O133" i="1"/>
  <c r="P133" i="1"/>
  <c r="R133" i="1"/>
  <c r="S133" i="1"/>
  <c r="T133" i="1"/>
  <c r="U133" i="1"/>
  <c r="V133" i="1"/>
  <c r="W133" i="1"/>
  <c r="X133" i="1"/>
  <c r="Y133" i="1"/>
  <c r="Z133" i="1"/>
  <c r="AA133" i="1"/>
  <c r="AB133" i="1"/>
  <c r="AC133" i="1"/>
  <c r="E133" i="1"/>
  <c r="F121" i="1"/>
  <c r="G121" i="1"/>
  <c r="H121" i="1"/>
  <c r="I121" i="1"/>
  <c r="J121" i="1"/>
  <c r="K121" i="1"/>
  <c r="L121" i="1"/>
  <c r="M121" i="1"/>
  <c r="N121" i="1"/>
  <c r="O121" i="1"/>
  <c r="P121" i="1"/>
  <c r="R121" i="1"/>
  <c r="S121" i="1"/>
  <c r="T121" i="1"/>
  <c r="U121" i="1"/>
  <c r="V121" i="1"/>
  <c r="W121" i="1"/>
  <c r="X121" i="1"/>
  <c r="Y121" i="1"/>
  <c r="Z121" i="1"/>
  <c r="AA121" i="1"/>
  <c r="AB121" i="1"/>
  <c r="AC121" i="1"/>
  <c r="E121" i="1"/>
  <c r="F112" i="1"/>
  <c r="E112" i="1"/>
  <c r="G112" i="1"/>
  <c r="H112" i="1"/>
  <c r="I112" i="1"/>
  <c r="J112" i="1"/>
  <c r="K112" i="1"/>
  <c r="L112" i="1"/>
  <c r="M112" i="1"/>
  <c r="N112" i="1"/>
  <c r="O112" i="1"/>
  <c r="P112" i="1"/>
  <c r="R112" i="1"/>
  <c r="S112" i="1"/>
  <c r="T112" i="1"/>
  <c r="U112" i="1"/>
  <c r="V112" i="1"/>
  <c r="W112" i="1"/>
  <c r="X112" i="1"/>
  <c r="Y112" i="1"/>
  <c r="Z112" i="1"/>
  <c r="AA112" i="1"/>
  <c r="AB112" i="1"/>
  <c r="AC112" i="1"/>
  <c r="F102" i="1"/>
  <c r="G102" i="1"/>
  <c r="H102" i="1"/>
  <c r="I102" i="1"/>
  <c r="J102" i="1"/>
  <c r="K102" i="1"/>
  <c r="L102" i="1"/>
  <c r="M102" i="1"/>
  <c r="N102" i="1"/>
  <c r="O102" i="1"/>
  <c r="P102" i="1"/>
  <c r="R102" i="1"/>
  <c r="S102" i="1"/>
  <c r="T102" i="1"/>
  <c r="U102" i="1"/>
  <c r="V102" i="1"/>
  <c r="W102" i="1"/>
  <c r="X102" i="1"/>
  <c r="Y102" i="1"/>
  <c r="Z102" i="1"/>
  <c r="AA102" i="1"/>
  <c r="AB102" i="1"/>
  <c r="AC102" i="1"/>
  <c r="F95" i="1"/>
  <c r="G95" i="1"/>
  <c r="H95" i="1"/>
  <c r="I95" i="1"/>
  <c r="J95" i="1"/>
  <c r="K95" i="1"/>
  <c r="L95" i="1"/>
  <c r="M95" i="1"/>
  <c r="N95" i="1"/>
  <c r="O95" i="1"/>
  <c r="P95" i="1"/>
  <c r="R95" i="1"/>
  <c r="S95" i="1"/>
  <c r="T95" i="1"/>
  <c r="U95" i="1"/>
  <c r="V95" i="1"/>
  <c r="W95" i="1"/>
  <c r="X95" i="1"/>
  <c r="Y95" i="1"/>
  <c r="Z95" i="1"/>
  <c r="AA95" i="1"/>
  <c r="AB95" i="1"/>
  <c r="AC95" i="1"/>
  <c r="F85" i="1"/>
  <c r="G85" i="1"/>
  <c r="H85" i="1"/>
  <c r="I85" i="1"/>
  <c r="J85" i="1"/>
  <c r="K85" i="1"/>
  <c r="L85" i="1"/>
  <c r="M85" i="1"/>
  <c r="N85" i="1"/>
  <c r="O85" i="1"/>
  <c r="P85" i="1"/>
  <c r="R85" i="1"/>
  <c r="S85" i="1"/>
  <c r="T85" i="1"/>
  <c r="U85" i="1"/>
  <c r="V85" i="1"/>
  <c r="W85" i="1"/>
  <c r="X85" i="1"/>
  <c r="Y85" i="1"/>
  <c r="Z85" i="1"/>
  <c r="AA85" i="1"/>
  <c r="AB85" i="1"/>
  <c r="AC85" i="1"/>
  <c r="F79" i="1"/>
  <c r="G79" i="1"/>
  <c r="H79" i="1"/>
  <c r="I79" i="1"/>
  <c r="J79" i="1"/>
  <c r="K79" i="1"/>
  <c r="L79" i="1"/>
  <c r="M79" i="1"/>
  <c r="N79" i="1"/>
  <c r="O79" i="1"/>
  <c r="P79" i="1"/>
  <c r="R79" i="1"/>
  <c r="S79" i="1"/>
  <c r="T79" i="1"/>
  <c r="U79" i="1"/>
  <c r="V79" i="1"/>
  <c r="W79" i="1"/>
  <c r="X79" i="1"/>
  <c r="Y79" i="1"/>
  <c r="Z79" i="1"/>
  <c r="AA79" i="1"/>
  <c r="AB79" i="1"/>
  <c r="AC79" i="1"/>
  <c r="F74" i="1"/>
  <c r="G74" i="1"/>
  <c r="H74" i="1"/>
  <c r="I74" i="1"/>
  <c r="J74" i="1"/>
  <c r="K74" i="1"/>
  <c r="L74" i="1"/>
  <c r="M74" i="1"/>
  <c r="N74" i="1"/>
  <c r="O74" i="1"/>
  <c r="P74" i="1"/>
  <c r="R74" i="1"/>
  <c r="S74" i="1"/>
  <c r="T74" i="1"/>
  <c r="U74" i="1"/>
  <c r="V74" i="1"/>
  <c r="W74" i="1"/>
  <c r="X74" i="1"/>
  <c r="Y74" i="1"/>
  <c r="Z74" i="1"/>
  <c r="AA74" i="1"/>
  <c r="AB74" i="1"/>
  <c r="AC74" i="1"/>
  <c r="E102" i="1"/>
  <c r="E95" i="1"/>
  <c r="E85" i="1"/>
  <c r="E79" i="1"/>
  <c r="E74" i="1"/>
  <c r="F63" i="1"/>
  <c r="G63" i="1"/>
  <c r="H63" i="1"/>
  <c r="I63" i="1"/>
  <c r="J63" i="1"/>
  <c r="K63" i="1"/>
  <c r="L63" i="1"/>
  <c r="M63" i="1"/>
  <c r="N63" i="1"/>
  <c r="O63" i="1"/>
  <c r="P63" i="1"/>
  <c r="R63" i="1"/>
  <c r="S63" i="1"/>
  <c r="T63" i="1"/>
  <c r="U63" i="1"/>
  <c r="V63" i="1"/>
  <c r="W63" i="1"/>
  <c r="X63" i="1"/>
  <c r="Y63" i="1"/>
  <c r="Z63" i="1"/>
  <c r="AA63" i="1"/>
  <c r="AB63" i="1"/>
  <c r="AC63" i="1"/>
  <c r="E63" i="1"/>
  <c r="F56" i="1"/>
  <c r="G56" i="1"/>
  <c r="H56" i="1"/>
  <c r="I56" i="1"/>
  <c r="J56" i="1"/>
  <c r="K56" i="1"/>
  <c r="L56" i="1"/>
  <c r="M56" i="1"/>
  <c r="N56" i="1"/>
  <c r="O56" i="1"/>
  <c r="P56" i="1"/>
  <c r="R56" i="1"/>
  <c r="S56" i="1"/>
  <c r="T56" i="1"/>
  <c r="U56" i="1"/>
  <c r="V56" i="1"/>
  <c r="W56" i="1"/>
  <c r="X56" i="1"/>
  <c r="Y56" i="1"/>
  <c r="Z56" i="1"/>
  <c r="AA56" i="1"/>
  <c r="AB56" i="1"/>
  <c r="AC56" i="1"/>
  <c r="E56" i="1"/>
  <c r="G51" i="1"/>
  <c r="F51" i="1"/>
  <c r="E51" i="1"/>
  <c r="H51" i="1"/>
  <c r="I51" i="1"/>
  <c r="J51" i="1"/>
  <c r="K51" i="1"/>
  <c r="L51" i="1"/>
  <c r="M51" i="1"/>
  <c r="N51" i="1"/>
  <c r="O51" i="1"/>
  <c r="P51" i="1"/>
  <c r="R51" i="1"/>
  <c r="S51" i="1"/>
  <c r="T51" i="1"/>
  <c r="U51" i="1"/>
  <c r="V51" i="1"/>
  <c r="W51" i="1"/>
  <c r="X51" i="1"/>
  <c r="Y51" i="1"/>
  <c r="Z51" i="1"/>
  <c r="AA51" i="1"/>
  <c r="AB51" i="1"/>
  <c r="AC51" i="1"/>
  <c r="E18" i="1"/>
  <c r="F38" i="1"/>
  <c r="G38" i="1"/>
  <c r="H38" i="1"/>
  <c r="I38" i="1"/>
  <c r="J38" i="1"/>
  <c r="K38" i="1"/>
  <c r="L38" i="1"/>
  <c r="M38" i="1"/>
  <c r="N38" i="1"/>
  <c r="O38" i="1"/>
  <c r="P38" i="1"/>
  <c r="R38" i="1"/>
  <c r="S38" i="1"/>
  <c r="T38" i="1"/>
  <c r="U38" i="1"/>
  <c r="V38" i="1"/>
  <c r="W38" i="1"/>
  <c r="X38" i="1"/>
  <c r="Y38" i="1"/>
  <c r="Z38" i="1"/>
  <c r="AA38" i="1"/>
  <c r="AB38" i="1"/>
  <c r="AC38" i="1"/>
  <c r="E38" i="1"/>
  <c r="F31" i="1"/>
  <c r="G31" i="1"/>
  <c r="H31" i="1"/>
  <c r="I31" i="1"/>
  <c r="J31" i="1"/>
  <c r="K31" i="1"/>
  <c r="L31" i="1"/>
  <c r="M31" i="1"/>
  <c r="N31" i="1"/>
  <c r="O31" i="1"/>
  <c r="P31" i="1"/>
  <c r="R31" i="1"/>
  <c r="S31" i="1"/>
  <c r="T31" i="1"/>
  <c r="U31" i="1"/>
  <c r="V31" i="1"/>
  <c r="W31" i="1"/>
  <c r="X31" i="1"/>
  <c r="Y31" i="1"/>
  <c r="Z31" i="1"/>
  <c r="AA31" i="1"/>
  <c r="AB31" i="1"/>
  <c r="AC31" i="1"/>
  <c r="E31" i="1"/>
  <c r="F26" i="1"/>
  <c r="G26" i="1"/>
  <c r="H26" i="1"/>
  <c r="I26" i="1"/>
  <c r="J26" i="1"/>
  <c r="K26" i="1"/>
  <c r="L26" i="1"/>
  <c r="M26" i="1"/>
  <c r="N26" i="1"/>
  <c r="O26" i="1"/>
  <c r="P26" i="1"/>
  <c r="R26" i="1"/>
  <c r="S26" i="1"/>
  <c r="T26" i="1"/>
  <c r="U26" i="1"/>
  <c r="V26" i="1"/>
  <c r="W26" i="1"/>
  <c r="X26" i="1"/>
  <c r="Y26" i="1"/>
  <c r="Z26" i="1"/>
  <c r="AA26" i="1"/>
  <c r="AB26" i="1"/>
  <c r="AC26" i="1"/>
  <c r="E26" i="1"/>
  <c r="F18" i="1"/>
  <c r="G18" i="1"/>
  <c r="H18" i="1"/>
  <c r="I18" i="1"/>
  <c r="J18" i="1"/>
  <c r="K18" i="1"/>
  <c r="L18" i="1"/>
  <c r="M18" i="1"/>
  <c r="N18" i="1"/>
  <c r="O18" i="1"/>
  <c r="P18" i="1"/>
  <c r="R18" i="1"/>
  <c r="S18" i="1"/>
  <c r="T18" i="1"/>
  <c r="U18" i="1"/>
  <c r="V18" i="1"/>
  <c r="W18" i="1"/>
  <c r="X18" i="1"/>
  <c r="Y18" i="1"/>
  <c r="Z18" i="1"/>
  <c r="AA18" i="1"/>
  <c r="AB18" i="1"/>
  <c r="AC18" i="1"/>
  <c r="S8" i="1"/>
  <c r="T8" i="1" s="1"/>
  <c r="U8" i="1" s="1"/>
  <c r="V8" i="1" s="1"/>
  <c r="W8" i="1" s="1"/>
  <c r="X8" i="1" s="1"/>
  <c r="Y8" i="1" s="1"/>
  <c r="Z8" i="1" s="1"/>
  <c r="AA8" i="1" s="1"/>
  <c r="AB8" i="1" s="1"/>
  <c r="AC8" i="1" s="1"/>
  <c r="AD8" i="1" s="1"/>
  <c r="F8" i="1"/>
  <c r="G8" i="1" s="1"/>
  <c r="H8" i="1" s="1"/>
  <c r="I8" i="1" s="1"/>
  <c r="J8" i="1" s="1"/>
  <c r="K8" i="1" s="1"/>
  <c r="L8" i="1" s="1"/>
  <c r="M8" i="1" s="1"/>
  <c r="N8" i="1" s="1"/>
  <c r="O8" i="1" s="1"/>
  <c r="P8" i="1" s="1"/>
  <c r="Q8" i="1" s="1"/>
  <c r="F21" i="3" l="1"/>
  <c r="G13" i="3"/>
  <c r="O46" i="4"/>
  <c r="E48" i="2" s="1"/>
  <c r="M46" i="4"/>
  <c r="E46" i="2" s="1"/>
  <c r="E50" i="2" s="1"/>
  <c r="F25" i="3" s="1"/>
  <c r="F28" i="3" s="1"/>
  <c r="M14" i="4"/>
  <c r="E69" i="2"/>
  <c r="E71" i="2"/>
  <c r="O55" i="4"/>
  <c r="H57" i="3"/>
  <c r="I57" i="3"/>
  <c r="G57" i="3"/>
  <c r="Q9" i="4"/>
  <c r="AD18" i="1"/>
  <c r="E57" i="3"/>
  <c r="Q13" i="4"/>
  <c r="AD85" i="1"/>
  <c r="Q12" i="4"/>
  <c r="Q18" i="1"/>
  <c r="Q79" i="1"/>
  <c r="Q112" i="1"/>
  <c r="Q45" i="4"/>
  <c r="Q19" i="4"/>
  <c r="J9" i="4"/>
  <c r="J13" i="4"/>
  <c r="Q41" i="4"/>
  <c r="Q18" i="4"/>
  <c r="Q30" i="4"/>
  <c r="Q17" i="4"/>
  <c r="Q16" i="4"/>
  <c r="Q29" i="4"/>
  <c r="J12" i="4"/>
  <c r="Q51" i="1"/>
  <c r="Q56" i="1"/>
  <c r="Q133" i="1"/>
  <c r="AD26" i="1"/>
  <c r="AD79" i="1"/>
  <c r="Q63" i="1"/>
  <c r="Q85" i="1"/>
  <c r="Q95" i="1"/>
  <c r="Q102" i="1"/>
  <c r="E39" i="2"/>
  <c r="AD56" i="1"/>
  <c r="Q74" i="1"/>
  <c r="AD31" i="1"/>
  <c r="AD51" i="1"/>
  <c r="AD63" i="1"/>
  <c r="AD74" i="1"/>
  <c r="AD95" i="1"/>
  <c r="AD102" i="1"/>
  <c r="AD112" i="1"/>
  <c r="AD121" i="1"/>
  <c r="Q38" i="1"/>
  <c r="Q121" i="1"/>
  <c r="AD133" i="1"/>
  <c r="AD38" i="1"/>
  <c r="Q31" i="1"/>
  <c r="Q26" i="1"/>
  <c r="AB65" i="1"/>
  <c r="L65" i="1"/>
  <c r="AB104" i="1"/>
  <c r="X104" i="1"/>
  <c r="T104" i="1"/>
  <c r="P104" i="1"/>
  <c r="L104" i="1"/>
  <c r="H104" i="1"/>
  <c r="Z104" i="1"/>
  <c r="V104" i="1"/>
  <c r="R104" i="1"/>
  <c r="N104" i="1"/>
  <c r="J104" i="1"/>
  <c r="F104" i="1"/>
  <c r="E104" i="1"/>
  <c r="AA104" i="1"/>
  <c r="W104" i="1"/>
  <c r="S104" i="1"/>
  <c r="O104" i="1"/>
  <c r="K104" i="1"/>
  <c r="G104" i="1"/>
  <c r="AC104" i="1"/>
  <c r="Y104" i="1"/>
  <c r="U104" i="1"/>
  <c r="M104" i="1"/>
  <c r="I104" i="1"/>
  <c r="AC65" i="1"/>
  <c r="Y65" i="1"/>
  <c r="U65" i="1"/>
  <c r="M65" i="1"/>
  <c r="I65" i="1"/>
  <c r="X65" i="1"/>
  <c r="P65" i="1"/>
  <c r="H65" i="1"/>
  <c r="N65" i="1"/>
  <c r="F65" i="1"/>
  <c r="E65" i="1"/>
  <c r="G65" i="1"/>
  <c r="T65" i="1"/>
  <c r="AA65" i="1"/>
  <c r="W65" i="1"/>
  <c r="S65" i="1"/>
  <c r="O65" i="1"/>
  <c r="K65" i="1"/>
  <c r="Z65" i="1"/>
  <c r="V65" i="1"/>
  <c r="R65" i="1"/>
  <c r="J65" i="1"/>
  <c r="E40" i="1"/>
  <c r="Z40" i="1"/>
  <c r="V40" i="1"/>
  <c r="R40" i="1"/>
  <c r="N40" i="1"/>
  <c r="J40" i="1"/>
  <c r="F40" i="1"/>
  <c r="AC40" i="1"/>
  <c r="Y40" i="1"/>
  <c r="U40" i="1"/>
  <c r="M40" i="1"/>
  <c r="I40" i="1"/>
  <c r="AA40" i="1"/>
  <c r="W40" i="1"/>
  <c r="S40" i="1"/>
  <c r="O40" i="1"/>
  <c r="K40" i="1"/>
  <c r="G40" i="1"/>
  <c r="AB40" i="1"/>
  <c r="X40" i="1"/>
  <c r="T40" i="1"/>
  <c r="P40" i="1"/>
  <c r="L40" i="1"/>
  <c r="H40" i="1"/>
  <c r="AD104" i="1" l="1"/>
  <c r="Q65" i="1"/>
  <c r="H13" i="3"/>
  <c r="G21" i="3"/>
  <c r="G59" i="3" s="1"/>
  <c r="Q46" i="4"/>
  <c r="M55" i="4"/>
  <c r="E64" i="2"/>
  <c r="E73" i="2"/>
  <c r="Q104" i="1"/>
  <c r="Q14" i="4"/>
  <c r="AD65" i="1"/>
  <c r="E135" i="1"/>
  <c r="E137" i="1" s="1"/>
  <c r="F10" i="1" s="1"/>
  <c r="J14" i="4"/>
  <c r="J55" i="4" s="1"/>
  <c r="W135" i="1"/>
  <c r="E59" i="3"/>
  <c r="H135" i="1"/>
  <c r="Q40" i="1"/>
  <c r="AD40" i="1"/>
  <c r="R135" i="1"/>
  <c r="R137" i="1" s="1"/>
  <c r="AD125" i="1"/>
  <c r="Q125" i="1"/>
  <c r="L135" i="1"/>
  <c r="AD123" i="1"/>
  <c r="O135" i="1"/>
  <c r="Q123" i="1"/>
  <c r="K135" i="1"/>
  <c r="X135" i="1"/>
  <c r="N135" i="1"/>
  <c r="AB135" i="1"/>
  <c r="AC135" i="1"/>
  <c r="M135" i="1"/>
  <c r="AA135" i="1"/>
  <c r="I135" i="1"/>
  <c r="G135" i="1"/>
  <c r="F135" i="1"/>
  <c r="Y135" i="1"/>
  <c r="S135" i="1"/>
  <c r="T135" i="1"/>
  <c r="U135" i="1"/>
  <c r="V135" i="1"/>
  <c r="J135" i="1"/>
  <c r="Z135" i="1"/>
  <c r="P135" i="1"/>
  <c r="Q137" i="1" l="1"/>
  <c r="I13" i="3"/>
  <c r="H21" i="3"/>
  <c r="H59" i="3" s="1"/>
  <c r="Q55" i="4"/>
  <c r="F31" i="3"/>
  <c r="F36" i="3" s="1"/>
  <c r="F57" i="3" s="1"/>
  <c r="F59" i="3" s="1"/>
  <c r="E103" i="2"/>
  <c r="E134" i="2" s="1"/>
  <c r="E136" i="2" s="1"/>
  <c r="AD135" i="1"/>
  <c r="F137" i="1"/>
  <c r="G10" i="1" s="1"/>
  <c r="G137" i="1" s="1"/>
  <c r="H10" i="1" s="1"/>
  <c r="H137" i="1" s="1"/>
  <c r="I10" i="1" s="1"/>
  <c r="I137" i="1" s="1"/>
  <c r="J10" i="1" s="1"/>
  <c r="J137" i="1" s="1"/>
  <c r="K10" i="1" s="1"/>
  <c r="K137" i="1" s="1"/>
  <c r="L10" i="1" s="1"/>
  <c r="L137" i="1" s="1"/>
  <c r="M10" i="1" s="1"/>
  <c r="M137" i="1" s="1"/>
  <c r="N10" i="1" s="1"/>
  <c r="N137" i="1" s="1"/>
  <c r="O10" i="1" s="1"/>
  <c r="O137" i="1" s="1"/>
  <c r="P10" i="1" s="1"/>
  <c r="P137" i="1" s="1"/>
  <c r="Q135" i="1"/>
  <c r="R10" i="1" l="1"/>
  <c r="AD10" i="1" s="1"/>
  <c r="J13" i="3"/>
  <c r="J21" i="3" s="1"/>
  <c r="J59" i="3" s="1"/>
  <c r="I21" i="3"/>
  <c r="I59" i="3" s="1"/>
  <c r="S10" i="1" l="1"/>
  <c r="S137" i="1" s="1"/>
  <c r="T10" i="1" s="1"/>
  <c r="T137" i="1" s="1"/>
  <c r="U10" i="1" s="1"/>
  <c r="U137" i="1" s="1"/>
  <c r="V10" i="1" s="1"/>
  <c r="V137" i="1" s="1"/>
  <c r="W10" i="1" s="1"/>
  <c r="W137" i="1" s="1"/>
  <c r="X10" i="1" s="1"/>
  <c r="X137" i="1" s="1"/>
  <c r="Y10" i="1" s="1"/>
  <c r="Y137" i="1" s="1"/>
  <c r="Z10" i="1" s="1"/>
  <c r="Z137" i="1" s="1"/>
  <c r="AA10" i="1" s="1"/>
  <c r="AA137" i="1" s="1"/>
  <c r="AB10" i="1" s="1"/>
  <c r="AB137" i="1" s="1"/>
  <c r="AC10" i="1" s="1"/>
  <c r="AC137" i="1" s="1"/>
</calcChain>
</file>

<file path=xl/sharedStrings.xml><?xml version="1.0" encoding="utf-8"?>
<sst xmlns="http://schemas.openxmlformats.org/spreadsheetml/2006/main" count="459" uniqueCount="202">
  <si>
    <t>Pre-Opening and Year 1 Cash Flow Projection</t>
  </si>
  <si>
    <t>July</t>
  </si>
  <si>
    <t>August</t>
  </si>
  <si>
    <t>September</t>
  </si>
  <si>
    <t>October</t>
  </si>
  <si>
    <t>November</t>
  </si>
  <si>
    <t>December</t>
  </si>
  <si>
    <t>January</t>
  </si>
  <si>
    <t>February</t>
  </si>
  <si>
    <t>March</t>
  </si>
  <si>
    <t>April</t>
  </si>
  <si>
    <t xml:space="preserve">May </t>
  </si>
  <si>
    <t>June</t>
  </si>
  <si>
    <t>Total</t>
  </si>
  <si>
    <t>Year 0</t>
  </si>
  <si>
    <t>Year 1</t>
  </si>
  <si>
    <t>Beginning Cash Balance</t>
  </si>
  <si>
    <t>Cash In</t>
  </si>
  <si>
    <t>State Funding</t>
  </si>
  <si>
    <t>Basic Grant</t>
  </si>
  <si>
    <t>State SPED</t>
  </si>
  <si>
    <t>Total State Funding</t>
  </si>
  <si>
    <t>Federal Funding</t>
  </si>
  <si>
    <t>Federal Lunch Reimb.</t>
  </si>
  <si>
    <t>Federal Special Ed</t>
  </si>
  <si>
    <t>Title I</t>
  </si>
  <si>
    <t>Title II</t>
  </si>
  <si>
    <t xml:space="preserve">CSP </t>
  </si>
  <si>
    <t>Total Federal Funding</t>
  </si>
  <si>
    <t>Private Funding</t>
  </si>
  <si>
    <t>(Insert 1)</t>
  </si>
  <si>
    <t>(Insert 2)</t>
  </si>
  <si>
    <t>Total Private Funding</t>
  </si>
  <si>
    <t>Other Income</t>
  </si>
  <si>
    <t>Interest Income</t>
  </si>
  <si>
    <t>Student Fees</t>
  </si>
  <si>
    <t>Overpayments/Refunds</t>
  </si>
  <si>
    <t>Other Revenue</t>
  </si>
  <si>
    <t>Total Other Income</t>
  </si>
  <si>
    <t>Total Cash In</t>
  </si>
  <si>
    <t>Cash Out</t>
  </si>
  <si>
    <t>Instructional Expenses</t>
  </si>
  <si>
    <t>Personnel Costs</t>
  </si>
  <si>
    <t>Salary &amp; Wages</t>
  </si>
  <si>
    <t>Bonuses</t>
  </si>
  <si>
    <t>Payroll Taxes</t>
  </si>
  <si>
    <t>Health Insurance</t>
  </si>
  <si>
    <t>Retirement</t>
  </si>
  <si>
    <t>Other Benefits</t>
  </si>
  <si>
    <t>Total Personnel Costs</t>
  </si>
  <si>
    <t>Professional Services</t>
  </si>
  <si>
    <t>Instructional Services</t>
  </si>
  <si>
    <t>SPED Services</t>
  </si>
  <si>
    <t>Total Professional Services</t>
  </si>
  <si>
    <t>Supplies &amp; Materials</t>
  </si>
  <si>
    <t>Field Trips</t>
  </si>
  <si>
    <t>Assessments</t>
  </si>
  <si>
    <t>Classroom Supplies</t>
  </si>
  <si>
    <t>Uniforms</t>
  </si>
  <si>
    <t>Total Supplies &amp; Materials</t>
  </si>
  <si>
    <t>Total Instructional Expenses</t>
  </si>
  <si>
    <t>Administration Expenses</t>
  </si>
  <si>
    <t>Staff Training</t>
  </si>
  <si>
    <t xml:space="preserve">PD 1 </t>
  </si>
  <si>
    <t>PD 2</t>
  </si>
  <si>
    <t>Total Staff Training</t>
  </si>
  <si>
    <t>Postage</t>
  </si>
  <si>
    <t>Supplies</t>
  </si>
  <si>
    <t>Equipment Rental</t>
  </si>
  <si>
    <t>Legal Fees</t>
  </si>
  <si>
    <t>Authorizer Fee</t>
  </si>
  <si>
    <t>Regional Fees</t>
  </si>
  <si>
    <t>Payroll Processing</t>
  </si>
  <si>
    <t>Nurse Services</t>
  </si>
  <si>
    <t>Accounting Fees</t>
  </si>
  <si>
    <t>Other Expenses</t>
  </si>
  <si>
    <t>Travel</t>
  </si>
  <si>
    <t>Dues &amp; Fees</t>
  </si>
  <si>
    <t>Recruitment</t>
  </si>
  <si>
    <t>Employment Advertising</t>
  </si>
  <si>
    <t>Total Other Expenses</t>
  </si>
  <si>
    <t>Total Administration Expenses</t>
  </si>
  <si>
    <t>Facilities Expenses</t>
  </si>
  <si>
    <t>Building Lease</t>
  </si>
  <si>
    <t>Telephone Expense</t>
  </si>
  <si>
    <t>Security</t>
  </si>
  <si>
    <t>Insurance Expense</t>
  </si>
  <si>
    <t>Total Facilities Expenses</t>
  </si>
  <si>
    <t>Technology Expenses</t>
  </si>
  <si>
    <t>Misc Equipment</t>
  </si>
  <si>
    <t>Misc Computer</t>
  </si>
  <si>
    <t>Software Expense</t>
  </si>
  <si>
    <t>Internet Connectivity</t>
  </si>
  <si>
    <t>Technology Services</t>
  </si>
  <si>
    <t>Total Technology Expenses</t>
  </si>
  <si>
    <t>Interest Expense</t>
  </si>
  <si>
    <t>Depreciation Expense</t>
  </si>
  <si>
    <t>Extra-Curricular</t>
  </si>
  <si>
    <t>Transportation</t>
  </si>
  <si>
    <t>Student Lunch Expense</t>
  </si>
  <si>
    <t>Other Food Purchases</t>
  </si>
  <si>
    <t>Total Cash Out</t>
  </si>
  <si>
    <t>Ending Cash Balance</t>
  </si>
  <si>
    <t>Year 1 Detailed Budget</t>
  </si>
  <si>
    <t>Assumptions:</t>
  </si>
  <si>
    <t>Enrollment Estimate</t>
  </si>
  <si>
    <t>Revenue</t>
  </si>
  <si>
    <t>Textbook Reimbursement</t>
  </si>
  <si>
    <t>Federal Lunch Reimbursement</t>
  </si>
  <si>
    <t>Total Revenue</t>
  </si>
  <si>
    <t>Expenses</t>
  </si>
  <si>
    <t>Total Expenses</t>
  </si>
  <si>
    <t>Net Operating Income</t>
  </si>
  <si>
    <t>5-Year Budget</t>
  </si>
  <si>
    <t>SY 2025-26</t>
  </si>
  <si>
    <t>SY 2026-27</t>
  </si>
  <si>
    <t>SY 2027-28</t>
  </si>
  <si>
    <t>Pre-Opening</t>
  </si>
  <si>
    <t>Year 2</t>
  </si>
  <si>
    <t>Year 3</t>
  </si>
  <si>
    <t>Year 4</t>
  </si>
  <si>
    <t>Year 5</t>
  </si>
  <si>
    <t>Facilities</t>
  </si>
  <si>
    <t>Maintenance</t>
  </si>
  <si>
    <t>Equipment</t>
  </si>
  <si>
    <t>Technology Expense</t>
  </si>
  <si>
    <t>Staffing Plan</t>
  </si>
  <si>
    <t>Employee</t>
  </si>
  <si>
    <t>Position</t>
  </si>
  <si>
    <t>Department</t>
  </si>
  <si>
    <t>%</t>
  </si>
  <si>
    <t>Salary</t>
  </si>
  <si>
    <t>Taxes</t>
  </si>
  <si>
    <t>Health</t>
  </si>
  <si>
    <t>Other</t>
  </si>
  <si>
    <t>Administration Personnel</t>
  </si>
  <si>
    <t>Principal</t>
  </si>
  <si>
    <t>Administration</t>
  </si>
  <si>
    <t>Assistant Principal</t>
  </si>
  <si>
    <t>Instructional Personnel</t>
  </si>
  <si>
    <t>Instructional</t>
  </si>
  <si>
    <t>5th Grade Teacher</t>
  </si>
  <si>
    <t>6th Grade Teacher</t>
  </si>
  <si>
    <t>7th Grade Teacher</t>
  </si>
  <si>
    <t>8th Grade Teacher</t>
  </si>
  <si>
    <t>SY 2028-29</t>
  </si>
  <si>
    <t>Pre-opening and year 1 staffing model is provided. Please extend staffing model for all seven years of the charter term. The positions below are for example purpsoes. Please ensure classroom and specialty teachers are included, as well as paraprofessionals and support staff.</t>
  </si>
  <si>
    <t>SY 2029-30</t>
  </si>
  <si>
    <t>SY 2030-31</t>
  </si>
  <si>
    <t>State Revenue</t>
  </si>
  <si>
    <t>Non-English Speaking Program</t>
  </si>
  <si>
    <t>Federal Revenue</t>
  </si>
  <si>
    <t>IDEA Funding</t>
  </si>
  <si>
    <t>Ave about $263/total student population</t>
  </si>
  <si>
    <t>Assumes $152/student</t>
  </si>
  <si>
    <t>Assumes $11,092/student total (basic grant, charter/innovation grant, other state sources)</t>
  </si>
  <si>
    <t>$610/student</t>
  </si>
  <si>
    <t>$191/student</t>
  </si>
  <si>
    <t>$684/student</t>
  </si>
  <si>
    <t>$131/student (incl Title III/IV here)</t>
  </si>
  <si>
    <t>TMT Capacity Building and Lilly</t>
  </si>
  <si>
    <t>$657/student (Summer Learning Lab, corporate, private contributions)</t>
  </si>
  <si>
    <t xml:space="preserve">Child Care &amp; small misc </t>
  </si>
  <si>
    <t>Pre-Opening (2024-2025)</t>
  </si>
  <si>
    <t>Year 1 (2025-2026)</t>
  </si>
  <si>
    <t>Year 2 (2026-2027)</t>
  </si>
  <si>
    <t>Year 3 (2027-2028)</t>
  </si>
  <si>
    <t>Year 4 (2028-2029)</t>
  </si>
  <si>
    <t>Year 5 (2029-2030)</t>
  </si>
  <si>
    <t>Year 6 (2030-2031)</t>
  </si>
  <si>
    <t>Year 7 (2031-2032)</t>
  </si>
  <si>
    <t>Multi-Language Teach</t>
  </si>
  <si>
    <t>SPED Teacher</t>
  </si>
  <si>
    <t>Specials Teacher</t>
  </si>
  <si>
    <t>Flex Teacher</t>
  </si>
  <si>
    <t>Support Teacher</t>
  </si>
  <si>
    <t>School Counselor</t>
  </si>
  <si>
    <t>$75/student</t>
  </si>
  <si>
    <t>Support</t>
  </si>
  <si>
    <t>Support Personnel</t>
  </si>
  <si>
    <t>Includes bonuses and stipends</t>
  </si>
  <si>
    <t>See Interest Expense line</t>
  </si>
  <si>
    <t>Other Occupancy</t>
  </si>
  <si>
    <t>Included in internet connectivity</t>
  </si>
  <si>
    <t>Utilities/Rep &amp; Maintenance, Custodial, Snow removal, landscape, etc.</t>
  </si>
  <si>
    <t>Insurance</t>
  </si>
  <si>
    <t>Allocated Network Expenses</t>
  </si>
  <si>
    <t>Included below with extra curricular</t>
  </si>
  <si>
    <t>Includes curriculum, sped supplies, assessments and other instructional supplies</t>
  </si>
  <si>
    <t>Printing &amp; Copying</t>
  </si>
  <si>
    <t>33% of network and operations costs</t>
  </si>
  <si>
    <t>Included in next line below</t>
  </si>
  <si>
    <t>Insurance/Other</t>
  </si>
  <si>
    <t>Other Federal Funding</t>
  </si>
  <si>
    <t>Charter/Innovation Grant</t>
  </si>
  <si>
    <t>Title II (incl in Title I)</t>
  </si>
  <si>
    <t>Foundations</t>
  </si>
  <si>
    <t>Indiv./Trusts/Corporations</t>
  </si>
  <si>
    <t>Textbook &amp; Other State</t>
  </si>
  <si>
    <t>Other Facility</t>
  </si>
  <si>
    <t>Other Food Purchases/Ins</t>
  </si>
  <si>
    <t>Adjust for cap purch &amp; charter split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</si>
</sst>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43" formatCode="_(* #,##0.00_);_(* \(#,##0.00\);_(* &quot;-&quot;??_);_(@_)"/>
    <numFmt numFmtId="164" formatCode="_(* #,##0_);_(* \(#,##0\);_(* &quot;-&quot;??_);_(@_)"/>
    <numFmt numFmtId="165" formatCode="_(&quot;$&quot;* #,##0_);_(&quot;$&quot;* \(#,##0\);_(&quot;$&quot;* &quot;-&quot;??_);_(@_)"/>
  </numFmts>
  <fonts count="7" x14ac:knownFonts="1">
    <font>
      <sz val="11"/>
      <color theme="1"/>
      <name val="Calibri"/>
      <family val="2"/>
      <scheme val="minor"/>
    </font>
    <font>
      <sz val="11"/>
      <color theme="1"/>
      <name val="Calibri"/>
      <family val="2"/>
      <scheme val="minor"/>
    </font>
    <font>
      <b/>
      <sz val="11"/>
      <name val="Calibri"/>
      <family val="2"/>
      <scheme val="minor"/>
    </font>
    <font>
      <sz val="11"/>
      <name val="Calibri"/>
      <family val="2"/>
      <scheme val="minor"/>
    </font>
    <font>
      <i/>
      <sz val="11"/>
      <name val="Calibri"/>
      <family val="2"/>
      <scheme val="minor"/>
    </font>
    <font>
      <b/>
      <i/>
      <sz val="11"/>
      <name val="Calibri"/>
      <family val="2"/>
      <scheme val="minor"/>
    </font>
    <font>
      <b/>
      <sz val="14"/>
      <name val="Calibri"/>
      <family val="2"/>
      <scheme val="minor"/>
    </font>
  </fonts>
  <fills count="5">
    <fill>
      <patternFill patternType="none"/>
    </fill>
    <fill>
      <patternFill patternType="gray125"/>
    </fill>
    <fill>
      <patternFill patternType="solid">
        <fgColor theme="0"/>
        <bgColor indexed="64"/>
      </patternFill>
    </fill>
    <fill>
      <patternFill patternType="solid">
        <fgColor theme="3" tint="0.89999084444715716"/>
        <bgColor indexed="64"/>
      </patternFill>
    </fill>
    <fill>
      <patternFill patternType="solid">
        <fgColor rgb="FFFFFF00"/>
        <bgColor indexed="64"/>
      </patternFill>
    </fill>
  </fills>
  <borders count="14">
    <border>
      <left/>
      <right/>
      <top/>
      <bottom/>
      <diagonal/>
    </border>
    <border>
      <left/>
      <right/>
      <top style="thin">
        <color indexed="64"/>
      </top>
      <bottom style="thin">
        <color indexed="64"/>
      </bottom>
      <diagonal/>
    </border>
    <border>
      <left/>
      <right/>
      <top style="thin">
        <color indexed="64"/>
      </top>
      <bottom/>
      <diagonal/>
    </border>
    <border>
      <left style="medium">
        <color auto="1"/>
      </left>
      <right/>
      <top/>
      <bottom/>
      <diagonal/>
    </border>
    <border>
      <left style="medium">
        <color auto="1"/>
      </left>
      <right/>
      <top style="thin">
        <color indexed="64"/>
      </top>
      <bottom/>
      <diagonal/>
    </border>
    <border>
      <left style="medium">
        <color auto="1"/>
      </left>
      <right/>
      <top style="thin">
        <color indexed="64"/>
      </top>
      <bottom style="thin">
        <color indexed="64"/>
      </bottom>
      <diagonal/>
    </border>
    <border>
      <left style="medium">
        <color auto="1"/>
      </left>
      <right style="medium">
        <color auto="1"/>
      </right>
      <top/>
      <bottom/>
      <diagonal/>
    </border>
    <border>
      <left style="medium">
        <color auto="1"/>
      </left>
      <right style="medium">
        <color auto="1"/>
      </right>
      <top style="thin">
        <color indexed="64"/>
      </top>
      <bottom/>
      <diagonal/>
    </border>
    <border>
      <left style="medium">
        <color auto="1"/>
      </left>
      <right style="medium">
        <color auto="1"/>
      </right>
      <top style="thin">
        <color indexed="64"/>
      </top>
      <bottom style="thin">
        <color indexed="64"/>
      </bottom>
      <diagonal/>
    </border>
    <border>
      <left style="thin">
        <color auto="1"/>
      </left>
      <right style="thin">
        <color auto="1"/>
      </right>
      <top style="thin">
        <color auto="1"/>
      </top>
      <bottom/>
      <diagonal/>
    </border>
    <border>
      <left style="thin">
        <color indexed="64"/>
      </left>
      <right style="thin">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diagonal/>
    </border>
    <border>
      <left style="medium">
        <color auto="1"/>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112">
    <xf numFmtId="0" fontId="0" fillId="0" borderId="0" xfId="0"/>
    <xf numFmtId="0" fontId="0" fillId="2" borderId="0" xfId="0" applyFill="1"/>
    <xf numFmtId="0" fontId="2" fillId="2" borderId="0" xfId="0" applyFont="1" applyFill="1" applyAlignment="1">
      <alignment wrapText="1"/>
    </xf>
    <xf numFmtId="0" fontId="2" fillId="2" borderId="0" xfId="0" applyFont="1" applyFill="1" applyAlignment="1">
      <alignment horizontal="center" vertical="center" wrapText="1"/>
    </xf>
    <xf numFmtId="14" fontId="2" fillId="2" borderId="0" xfId="0" applyNumberFormat="1" applyFont="1" applyFill="1" applyAlignment="1">
      <alignment wrapText="1"/>
    </xf>
    <xf numFmtId="0" fontId="2" fillId="2" borderId="0" xfId="0" applyFont="1" applyFill="1"/>
    <xf numFmtId="0" fontId="3" fillId="2" borderId="0" xfId="0" applyFont="1" applyFill="1"/>
    <xf numFmtId="44" fontId="3" fillId="2" borderId="0" xfId="2" applyFont="1" applyFill="1" applyAlignment="1">
      <alignment horizontal="center" vertical="center"/>
    </xf>
    <xf numFmtId="44" fontId="3" fillId="2" borderId="0" xfId="2" applyFont="1" applyFill="1"/>
    <xf numFmtId="14" fontId="3" fillId="2" borderId="0" xfId="2" applyNumberFormat="1" applyFont="1" applyFill="1"/>
    <xf numFmtId="44" fontId="4" fillId="2" borderId="0" xfId="2" applyFont="1" applyFill="1" applyAlignment="1">
      <alignment horizontal="center" vertical="center"/>
    </xf>
    <xf numFmtId="44" fontId="4" fillId="2" borderId="0" xfId="2" applyFont="1" applyFill="1"/>
    <xf numFmtId="14" fontId="4" fillId="2" borderId="0" xfId="2" applyNumberFormat="1" applyFont="1" applyFill="1"/>
    <xf numFmtId="0" fontId="4" fillId="2" borderId="0" xfId="0" applyFont="1" applyFill="1"/>
    <xf numFmtId="44" fontId="2" fillId="2" borderId="0" xfId="2" applyFont="1" applyFill="1" applyAlignment="1">
      <alignment horizontal="center" vertical="center"/>
    </xf>
    <xf numFmtId="44" fontId="2" fillId="2" borderId="0" xfId="2" applyFont="1" applyFill="1"/>
    <xf numFmtId="14" fontId="2" fillId="2" borderId="0" xfId="2" applyNumberFormat="1" applyFont="1" applyFill="1"/>
    <xf numFmtId="0" fontId="3" fillId="2" borderId="0" xfId="0" applyFont="1" applyFill="1" applyAlignment="1">
      <alignment horizontal="center" vertical="center"/>
    </xf>
    <xf numFmtId="14" fontId="3" fillId="2" borderId="0" xfId="0" applyNumberFormat="1" applyFont="1" applyFill="1"/>
    <xf numFmtId="44" fontId="2" fillId="2" borderId="0" xfId="0" applyNumberFormat="1" applyFont="1" applyFill="1" applyAlignment="1">
      <alignment horizontal="center" vertical="center"/>
    </xf>
    <xf numFmtId="0" fontId="2" fillId="2" borderId="0" xfId="0" applyFont="1" applyFill="1" applyAlignment="1">
      <alignment horizontal="center" vertical="center"/>
    </xf>
    <xf numFmtId="14" fontId="2" fillId="2" borderId="0" xfId="0" applyNumberFormat="1" applyFont="1" applyFill="1"/>
    <xf numFmtId="0" fontId="3" fillId="2" borderId="0" xfId="0" applyFont="1" applyFill="1" applyAlignment="1">
      <alignment vertical="center"/>
    </xf>
    <xf numFmtId="44" fontId="3" fillId="2" borderId="0" xfId="2" applyFont="1" applyFill="1" applyBorder="1" applyAlignment="1">
      <alignment horizontal="center" vertical="center"/>
    </xf>
    <xf numFmtId="0" fontId="4" fillId="2" borderId="0" xfId="0" applyFont="1" applyFill="1" applyAlignment="1">
      <alignment wrapText="1"/>
    </xf>
    <xf numFmtId="0" fontId="4" fillId="2" borderId="0" xfId="0" applyFont="1" applyFill="1" applyAlignment="1">
      <alignment horizontal="center" vertical="center" wrapText="1"/>
    </xf>
    <xf numFmtId="14" fontId="4" fillId="2" borderId="0" xfId="0" applyNumberFormat="1" applyFont="1" applyFill="1" applyAlignment="1">
      <alignment wrapText="1"/>
    </xf>
    <xf numFmtId="0" fontId="5" fillId="2" borderId="0" xfId="0" applyFont="1" applyFill="1"/>
    <xf numFmtId="44" fontId="2" fillId="2" borderId="2" xfId="2" applyFont="1" applyFill="1" applyBorder="1" applyAlignment="1">
      <alignment horizontal="center" vertical="center"/>
    </xf>
    <xf numFmtId="44" fontId="5" fillId="2" borderId="0" xfId="2" applyFont="1" applyFill="1" applyAlignment="1">
      <alignment horizontal="center" vertical="center"/>
    </xf>
    <xf numFmtId="44" fontId="5" fillId="2" borderId="0" xfId="2" applyFont="1" applyFill="1"/>
    <xf numFmtId="14" fontId="5" fillId="2" borderId="0" xfId="2" applyNumberFormat="1" applyFont="1" applyFill="1"/>
    <xf numFmtId="44" fontId="2" fillId="2" borderId="0" xfId="2" applyFont="1" applyFill="1" applyBorder="1" applyAlignment="1">
      <alignment horizontal="center" vertical="center"/>
    </xf>
    <xf numFmtId="0" fontId="3" fillId="2" borderId="3" xfId="0" applyFont="1" applyFill="1" applyBorder="1" applyAlignment="1">
      <alignment horizontal="center" vertical="center"/>
    </xf>
    <xf numFmtId="0" fontId="2" fillId="2" borderId="3" xfId="0" applyFont="1" applyFill="1" applyBorder="1" applyAlignment="1">
      <alignment horizontal="center" vertical="center" wrapText="1"/>
    </xf>
    <xf numFmtId="0" fontId="4" fillId="2" borderId="3" xfId="0" applyFont="1" applyFill="1" applyBorder="1" applyAlignment="1">
      <alignment horizontal="center" vertical="center" wrapText="1"/>
    </xf>
    <xf numFmtId="44" fontId="3" fillId="2" borderId="3" xfId="2" applyFont="1" applyFill="1" applyBorder="1" applyAlignment="1">
      <alignment horizontal="center" vertical="center"/>
    </xf>
    <xf numFmtId="44" fontId="2" fillId="2" borderId="4" xfId="2" applyFont="1" applyFill="1" applyBorder="1" applyAlignment="1">
      <alignment horizontal="center" vertical="center"/>
    </xf>
    <xf numFmtId="0" fontId="3" fillId="2" borderId="3" xfId="0" applyFont="1" applyFill="1" applyBorder="1"/>
    <xf numFmtId="44" fontId="2" fillId="2" borderId="3" xfId="0" applyNumberFormat="1" applyFont="1" applyFill="1" applyBorder="1" applyAlignment="1">
      <alignment horizontal="center" vertical="center"/>
    </xf>
    <xf numFmtId="0" fontId="3" fillId="3" borderId="6" xfId="0" applyFont="1" applyFill="1" applyBorder="1" applyAlignment="1">
      <alignment horizontal="center" vertical="center"/>
    </xf>
    <xf numFmtId="0" fontId="2" fillId="3" borderId="6" xfId="0" applyFont="1" applyFill="1" applyBorder="1" applyAlignment="1">
      <alignment horizontal="center" vertical="center" wrapText="1"/>
    </xf>
    <xf numFmtId="0" fontId="4" fillId="3" borderId="6" xfId="0" applyFont="1" applyFill="1" applyBorder="1" applyAlignment="1">
      <alignment horizontal="center" vertical="center" wrapText="1"/>
    </xf>
    <xf numFmtId="44" fontId="3" fillId="3" borderId="6" xfId="2" applyFont="1" applyFill="1" applyBorder="1" applyAlignment="1">
      <alignment horizontal="center" vertical="center"/>
    </xf>
    <xf numFmtId="44" fontId="2" fillId="3" borderId="7" xfId="2" applyFont="1" applyFill="1" applyBorder="1" applyAlignment="1">
      <alignment horizontal="center" vertical="center"/>
    </xf>
    <xf numFmtId="0" fontId="3" fillId="3" borderId="6" xfId="0" applyFont="1" applyFill="1" applyBorder="1"/>
    <xf numFmtId="44" fontId="2" fillId="3" borderId="8" xfId="2" applyFont="1" applyFill="1" applyBorder="1" applyAlignment="1">
      <alignment horizontal="center" vertical="center"/>
    </xf>
    <xf numFmtId="44" fontId="3" fillId="3" borderId="7" xfId="2" applyFont="1" applyFill="1" applyBorder="1" applyAlignment="1">
      <alignment horizontal="center" vertical="center"/>
    </xf>
    <xf numFmtId="44" fontId="2" fillId="3" borderId="6" xfId="2" applyFont="1" applyFill="1" applyBorder="1" applyAlignment="1">
      <alignment horizontal="center" vertical="center"/>
    </xf>
    <xf numFmtId="44" fontId="2" fillId="3" borderId="6" xfId="0" applyNumberFormat="1" applyFont="1" applyFill="1" applyBorder="1" applyAlignment="1">
      <alignment horizontal="center" vertical="center"/>
    </xf>
    <xf numFmtId="0" fontId="3" fillId="2" borderId="6" xfId="0" applyFont="1" applyFill="1" applyBorder="1" applyAlignment="1">
      <alignment horizontal="center" vertical="center"/>
    </xf>
    <xf numFmtId="0" fontId="3" fillId="2" borderId="0" xfId="0" applyFont="1" applyFill="1" applyAlignment="1">
      <alignment horizontal="center"/>
    </xf>
    <xf numFmtId="0" fontId="2" fillId="2" borderId="0" xfId="0" applyFont="1" applyFill="1" applyAlignment="1">
      <alignment vertical="center"/>
    </xf>
    <xf numFmtId="0" fontId="2" fillId="3" borderId="6" xfId="0" applyFont="1" applyFill="1" applyBorder="1" applyAlignment="1">
      <alignment horizontal="center" vertical="center"/>
    </xf>
    <xf numFmtId="0" fontId="2" fillId="2" borderId="3" xfId="0" applyFont="1" applyFill="1" applyBorder="1" applyAlignment="1">
      <alignment horizontal="center" vertical="center"/>
    </xf>
    <xf numFmtId="0" fontId="3" fillId="2" borderId="0" xfId="0" applyFont="1" applyFill="1" applyAlignment="1">
      <alignment horizontal="left" vertical="center"/>
    </xf>
    <xf numFmtId="0" fontId="2" fillId="2" borderId="0" xfId="0" applyFont="1" applyFill="1" applyAlignment="1">
      <alignment horizontal="left" vertical="center" wrapText="1"/>
    </xf>
    <xf numFmtId="9" fontId="3" fillId="2" borderId="0" xfId="3" applyFont="1" applyFill="1" applyAlignment="1">
      <alignment horizontal="center"/>
    </xf>
    <xf numFmtId="164" fontId="3" fillId="2" borderId="0" xfId="1" applyNumberFormat="1" applyFont="1" applyFill="1"/>
    <xf numFmtId="0" fontId="2" fillId="2" borderId="0" xfId="0" applyFont="1" applyFill="1" applyAlignment="1">
      <alignment horizontal="center"/>
    </xf>
    <xf numFmtId="9" fontId="3" fillId="2" borderId="0" xfId="3" applyFont="1" applyFill="1" applyBorder="1" applyAlignment="1">
      <alignment horizontal="center"/>
    </xf>
    <xf numFmtId="164" fontId="3" fillId="2" borderId="0" xfId="1" applyNumberFormat="1" applyFont="1" applyFill="1" applyAlignment="1">
      <alignment horizontal="center"/>
    </xf>
    <xf numFmtId="164" fontId="2" fillId="2" borderId="0" xfId="1" applyNumberFormat="1" applyFont="1" applyFill="1" applyBorder="1" applyAlignment="1">
      <alignment horizontal="center"/>
    </xf>
    <xf numFmtId="165" fontId="3" fillId="2" borderId="0" xfId="2" applyNumberFormat="1" applyFont="1" applyFill="1" applyBorder="1" applyAlignment="1">
      <alignment horizontal="center"/>
    </xf>
    <xf numFmtId="164" fontId="2" fillId="3" borderId="6" xfId="1" applyNumberFormat="1" applyFont="1" applyFill="1" applyBorder="1" applyAlignment="1">
      <alignment horizontal="center"/>
    </xf>
    <xf numFmtId="165" fontId="2" fillId="3" borderId="6" xfId="2" applyNumberFormat="1" applyFont="1" applyFill="1" applyBorder="1" applyAlignment="1">
      <alignment horizontal="center"/>
    </xf>
    <xf numFmtId="9" fontId="2" fillId="2" borderId="2" xfId="3" applyFont="1" applyFill="1" applyBorder="1" applyAlignment="1">
      <alignment horizontal="center"/>
    </xf>
    <xf numFmtId="165" fontId="2" fillId="2" borderId="2" xfId="2" applyNumberFormat="1" applyFont="1" applyFill="1" applyBorder="1" applyAlignment="1">
      <alignment horizontal="center"/>
    </xf>
    <xf numFmtId="165" fontId="2" fillId="3" borderId="7" xfId="2" applyNumberFormat="1" applyFont="1" applyFill="1" applyBorder="1" applyAlignment="1">
      <alignment horizontal="center"/>
    </xf>
    <xf numFmtId="9" fontId="2" fillId="2" borderId="1" xfId="3" applyFont="1" applyFill="1" applyBorder="1" applyAlignment="1">
      <alignment horizontal="center"/>
    </xf>
    <xf numFmtId="165" fontId="2" fillId="2" borderId="1" xfId="2" applyNumberFormat="1" applyFont="1" applyFill="1" applyBorder="1" applyAlignment="1">
      <alignment horizontal="center"/>
    </xf>
    <xf numFmtId="165" fontId="2" fillId="3" borderId="8" xfId="2" applyNumberFormat="1" applyFont="1" applyFill="1" applyBorder="1" applyAlignment="1">
      <alignment horizontal="center"/>
    </xf>
    <xf numFmtId="164" fontId="3" fillId="2" borderId="0" xfId="1" applyNumberFormat="1" applyFont="1" applyFill="1" applyBorder="1" applyAlignment="1">
      <alignment horizontal="center"/>
    </xf>
    <xf numFmtId="9" fontId="2" fillId="2" borderId="0" xfId="3" applyFont="1" applyFill="1" applyBorder="1" applyAlignment="1">
      <alignment horizontal="center"/>
    </xf>
    <xf numFmtId="0" fontId="2" fillId="2" borderId="9" xfId="0" applyFont="1" applyFill="1" applyBorder="1" applyAlignment="1">
      <alignment horizontal="center"/>
    </xf>
    <xf numFmtId="0" fontId="3" fillId="2" borderId="12" xfId="0" applyFont="1" applyFill="1" applyBorder="1" applyAlignment="1">
      <alignment horizontal="center"/>
    </xf>
    <xf numFmtId="0" fontId="2" fillId="2" borderId="12" xfId="0" applyFont="1" applyFill="1" applyBorder="1" applyAlignment="1">
      <alignment horizontal="center"/>
    </xf>
    <xf numFmtId="0" fontId="2" fillId="2" borderId="12" xfId="0" applyFont="1" applyFill="1" applyBorder="1"/>
    <xf numFmtId="0" fontId="2" fillId="2" borderId="11" xfId="0" applyFont="1" applyFill="1" applyBorder="1" applyAlignment="1">
      <alignment horizontal="center"/>
    </xf>
    <xf numFmtId="164" fontId="2" fillId="2" borderId="1" xfId="1" applyNumberFormat="1" applyFont="1" applyFill="1" applyBorder="1" applyAlignment="1">
      <alignment horizontal="center"/>
    </xf>
    <xf numFmtId="164" fontId="2" fillId="3" borderId="13" xfId="1" applyNumberFormat="1" applyFont="1" applyFill="1" applyBorder="1" applyAlignment="1">
      <alignment horizontal="center"/>
    </xf>
    <xf numFmtId="0" fontId="2" fillId="2" borderId="9" xfId="0" applyFont="1" applyFill="1" applyBorder="1"/>
    <xf numFmtId="0" fontId="2" fillId="2" borderId="11" xfId="0" applyFont="1" applyFill="1" applyBorder="1"/>
    <xf numFmtId="0" fontId="2" fillId="2" borderId="0" xfId="0" applyFont="1" applyFill="1" applyAlignment="1">
      <alignment horizontal="left" vertical="center"/>
    </xf>
    <xf numFmtId="0" fontId="2" fillId="3" borderId="0" xfId="0" applyFont="1" applyFill="1"/>
    <xf numFmtId="0" fontId="5" fillId="3" borderId="0" xfId="0" applyFont="1" applyFill="1"/>
    <xf numFmtId="44" fontId="2" fillId="3" borderId="2" xfId="2" applyFont="1" applyFill="1" applyBorder="1" applyAlignment="1">
      <alignment horizontal="center" vertical="center"/>
    </xf>
    <xf numFmtId="44" fontId="2" fillId="3" borderId="4" xfId="2" applyFont="1" applyFill="1" applyBorder="1" applyAlignment="1">
      <alignment horizontal="center" vertical="center"/>
    </xf>
    <xf numFmtId="44" fontId="2" fillId="3" borderId="1" xfId="2" applyFont="1" applyFill="1" applyBorder="1" applyAlignment="1">
      <alignment horizontal="center" vertical="center"/>
    </xf>
    <xf numFmtId="44" fontId="2" fillId="3" borderId="5" xfId="2" applyFont="1" applyFill="1" applyBorder="1" applyAlignment="1">
      <alignment horizontal="center" vertical="center"/>
    </xf>
    <xf numFmtId="0" fontId="3" fillId="3" borderId="0" xfId="0" applyFont="1" applyFill="1"/>
    <xf numFmtId="0" fontId="4" fillId="3" borderId="0" xfId="0" applyFont="1" applyFill="1"/>
    <xf numFmtId="44" fontId="3" fillId="3" borderId="2" xfId="2" applyFont="1" applyFill="1" applyBorder="1" applyAlignment="1">
      <alignment horizontal="center" vertical="center"/>
    </xf>
    <xf numFmtId="44" fontId="3" fillId="3" borderId="4" xfId="2" applyFont="1" applyFill="1" applyBorder="1" applyAlignment="1">
      <alignment horizontal="center" vertical="center"/>
    </xf>
    <xf numFmtId="44" fontId="2" fillId="3" borderId="0" xfId="2" applyFont="1" applyFill="1" applyBorder="1" applyAlignment="1">
      <alignment horizontal="center" vertical="center"/>
    </xf>
    <xf numFmtId="44" fontId="2" fillId="3" borderId="3" xfId="2" applyFont="1" applyFill="1" applyBorder="1" applyAlignment="1">
      <alignment horizontal="center" vertical="center"/>
    </xf>
    <xf numFmtId="165" fontId="3" fillId="2" borderId="0" xfId="2" applyNumberFormat="1" applyFont="1" applyFill="1" applyAlignment="1">
      <alignment horizontal="center" vertical="center"/>
    </xf>
    <xf numFmtId="165" fontId="3" fillId="2" borderId="0" xfId="2" applyNumberFormat="1" applyFont="1" applyFill="1" applyBorder="1" applyAlignment="1">
      <alignment horizontal="center" vertical="center"/>
    </xf>
    <xf numFmtId="165" fontId="2" fillId="2" borderId="1" xfId="2" applyNumberFormat="1" applyFont="1" applyFill="1" applyBorder="1" applyAlignment="1">
      <alignment horizontal="center" vertical="center"/>
    </xf>
    <xf numFmtId="165" fontId="2" fillId="2" borderId="2" xfId="2" applyNumberFormat="1" applyFont="1" applyFill="1" applyBorder="1" applyAlignment="1">
      <alignment horizontal="center" vertical="center"/>
    </xf>
    <xf numFmtId="165" fontId="3" fillId="2" borderId="0" xfId="0" applyNumberFormat="1" applyFont="1" applyFill="1" applyAlignment="1">
      <alignment horizontal="center" vertical="center"/>
    </xf>
    <xf numFmtId="165" fontId="2" fillId="2" borderId="0" xfId="2" applyNumberFormat="1" applyFont="1" applyFill="1" applyBorder="1" applyAlignment="1">
      <alignment horizontal="center" vertical="center"/>
    </xf>
    <xf numFmtId="165" fontId="2" fillId="2" borderId="0" xfId="0" applyNumberFormat="1" applyFont="1" applyFill="1" applyAlignment="1">
      <alignment horizontal="center" vertical="center"/>
    </xf>
    <xf numFmtId="165" fontId="3" fillId="2" borderId="0" xfId="0" applyNumberFormat="1" applyFont="1" applyFill="1"/>
    <xf numFmtId="165" fontId="3" fillId="2" borderId="2" xfId="2" applyNumberFormat="1" applyFont="1" applyFill="1" applyBorder="1" applyAlignment="1">
      <alignment horizontal="center" vertical="center"/>
    </xf>
    <xf numFmtId="44" fontId="3" fillId="3" borderId="6" xfId="0" applyNumberFormat="1" applyFont="1" applyFill="1" applyBorder="1" applyAlignment="1">
      <alignment horizontal="center" vertical="center"/>
    </xf>
    <xf numFmtId="44" fontId="3" fillId="2" borderId="3" xfId="0" applyNumberFormat="1" applyFont="1" applyFill="1" applyBorder="1" applyAlignment="1">
      <alignment horizontal="center" vertical="center"/>
    </xf>
    <xf numFmtId="0" fontId="6" fillId="2" borderId="0" xfId="0" applyFont="1" applyFill="1" applyAlignment="1">
      <alignment horizontal="center" vertical="center"/>
    </xf>
    <xf numFmtId="0" fontId="2" fillId="2" borderId="9" xfId="0" applyFont="1" applyFill="1" applyBorder="1" applyAlignment="1">
      <alignment horizontal="center" vertical="center"/>
    </xf>
    <xf numFmtId="0" fontId="2" fillId="2" borderId="10" xfId="0" applyFont="1" applyFill="1" applyBorder="1" applyAlignment="1">
      <alignment horizontal="center" vertical="center"/>
    </xf>
    <xf numFmtId="0" fontId="2" fillId="4" borderId="0" xfId="0" applyFont="1" applyFill="1" applyAlignment="1">
      <alignment horizontal="center" vertical="center" wrapText="1"/>
    </xf>
    <xf numFmtId="0" fontId="2" fillId="2" borderId="12" xfId="0" applyFont="1" applyFill="1" applyBorder="1" applyAlignment="1">
      <alignment horizontal="center" vertical="center"/>
    </xf>
  </cellXfs>
  <cellStyles count="4">
    <cellStyle name="Comma" xfId="1" builtinId="3"/>
    <cellStyle name="Currency" xfId="2" builtinId="4"/>
    <cellStyle name="Normal" xfId="0" builtinId="0"/>
    <cellStyle name="Percent" xfId="3" builtinId="5"/>
  </cellStyles>
  <dxfs count="6">
    <dxf>
      <font>
        <b/>
        <i val="0"/>
        <color theme="9" tint="-0.24994659260841701"/>
      </font>
    </dxf>
    <dxf>
      <font>
        <b/>
        <i val="0"/>
        <color rgb="FFC00000"/>
      </font>
    </dxf>
    <dxf>
      <font>
        <b/>
        <i val="0"/>
        <color theme="9" tint="-0.24994659260841701"/>
      </font>
    </dxf>
    <dxf>
      <font>
        <b/>
        <i val="0"/>
        <color rgb="FFC00000"/>
      </font>
    </dxf>
    <dxf>
      <font>
        <b/>
        <i val="0"/>
        <color theme="9" tint="-0.24994659260841701"/>
      </font>
      <fill>
        <patternFill>
          <bgColor theme="9" tint="0.79998168889431442"/>
        </patternFill>
      </fill>
    </dxf>
    <dxf>
      <font>
        <b/>
        <i val="0"/>
        <color rgb="FFC00000"/>
      </font>
      <fill>
        <patternFill>
          <bgColor theme="6"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190499</xdr:colOff>
      <xdr:row>0</xdr:row>
      <xdr:rowOff>85725</xdr:rowOff>
    </xdr:from>
    <xdr:to>
      <xdr:col>4</xdr:col>
      <xdr:colOff>200024</xdr:colOff>
      <xdr:row>3</xdr:row>
      <xdr:rowOff>129540</xdr:rowOff>
    </xdr:to>
    <xdr:pic>
      <xdr:nvPicPr>
        <xdr:cNvPr id="2" name="Picture 1">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0499" y="85725"/>
          <a:ext cx="2238375" cy="61531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190499</xdr:colOff>
      <xdr:row>0</xdr:row>
      <xdr:rowOff>85725</xdr:rowOff>
    </xdr:from>
    <xdr:to>
      <xdr:col>3</xdr:col>
      <xdr:colOff>1409700</xdr:colOff>
      <xdr:row>3</xdr:row>
      <xdr:rowOff>129540</xdr:rowOff>
    </xdr:to>
    <xdr:pic>
      <xdr:nvPicPr>
        <xdr:cNvPr id="2" name="Picture 1">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0499" y="85725"/>
          <a:ext cx="2219326" cy="61531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190499</xdr:colOff>
      <xdr:row>0</xdr:row>
      <xdr:rowOff>85725</xdr:rowOff>
    </xdr:from>
    <xdr:to>
      <xdr:col>3</xdr:col>
      <xdr:colOff>1409700</xdr:colOff>
      <xdr:row>3</xdr:row>
      <xdr:rowOff>129540</xdr:rowOff>
    </xdr:to>
    <xdr:pic>
      <xdr:nvPicPr>
        <xdr:cNvPr id="2" name="Picture 1">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0499" y="85725"/>
          <a:ext cx="2219326" cy="61531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85725</xdr:rowOff>
    </xdr:from>
    <xdr:to>
      <xdr:col>1</xdr:col>
      <xdr:colOff>476250</xdr:colOff>
      <xdr:row>3</xdr:row>
      <xdr:rowOff>129540</xdr:rowOff>
    </xdr:to>
    <xdr:pic>
      <xdr:nvPicPr>
        <xdr:cNvPr id="3" name="Picture 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0499" y="85725"/>
          <a:ext cx="2238375" cy="615315"/>
        </a:xfrm>
        <a:prstGeom prst="rect">
          <a:avLst/>
        </a:prstGeom>
      </xdr:spPr>
    </xdr:pic>
    <xdr:clientData/>
  </xdr:twoCellAnchor>
</xdr:wsDr>
</file>

<file path=xl/theme/theme1.xml><?xml version="1.0" encoding="utf-8"?>
<a:theme xmlns:a="http://schemas.openxmlformats.org/drawingml/2006/main" name="OEI2018">
  <a:themeElements>
    <a:clrScheme name="OEI Theme">
      <a:dk1>
        <a:srgbClr val="AEAEAE"/>
      </a:dk1>
      <a:lt1>
        <a:srgbClr val="FFFFFF"/>
      </a:lt1>
      <a:dk2>
        <a:srgbClr val="15284B"/>
      </a:dk2>
      <a:lt2>
        <a:srgbClr val="FFC000"/>
      </a:lt2>
      <a:accent1>
        <a:srgbClr val="15284B"/>
      </a:accent1>
      <a:accent2>
        <a:srgbClr val="B12028"/>
      </a:accent2>
      <a:accent3>
        <a:srgbClr val="B12028"/>
      </a:accent3>
      <a:accent4>
        <a:srgbClr val="15284B"/>
      </a:accent4>
      <a:accent5>
        <a:srgbClr val="FFFF99"/>
      </a:accent5>
      <a:accent6>
        <a:srgbClr val="286634"/>
      </a:accent6>
      <a:hlink>
        <a:srgbClr val="15284B"/>
      </a:hlink>
      <a:folHlink>
        <a:srgbClr val="15284B"/>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明朝"/>
        <a:font script="Hang" typeface="맑은 고딕"/>
        <a:font script="Hans" typeface="等线"/>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Q137"/>
  <sheetViews>
    <sheetView topLeftCell="T120" zoomScaleNormal="100" workbookViewId="0">
      <selection activeCell="AA139" sqref="AA139"/>
    </sheetView>
  </sheetViews>
  <sheetFormatPr defaultColWidth="9.21875" defaultRowHeight="14.4" x14ac:dyDescent="0.3"/>
  <cols>
    <col min="1" max="2" width="2.44140625" style="6" customWidth="1"/>
    <col min="3" max="3" width="4.6640625" style="6" customWidth="1"/>
    <col min="4" max="4" width="23.33203125" style="6" bestFit="1" customWidth="1"/>
    <col min="5" max="16" width="15.77734375" style="17" customWidth="1"/>
    <col min="17" max="17" width="15.77734375" style="50" customWidth="1"/>
    <col min="18" max="18" width="14.77734375" style="33" customWidth="1"/>
    <col min="19" max="29" width="14.77734375" style="17" customWidth="1"/>
    <col min="30" max="30" width="14.77734375" style="50" customWidth="1"/>
    <col min="31" max="31" width="9.21875" style="17"/>
    <col min="32" max="41" width="9.21875" style="6"/>
    <col min="42" max="42" width="10.6640625" style="18" bestFit="1" customWidth="1"/>
    <col min="43" max="16384" width="9.21875" style="6"/>
  </cols>
  <sheetData>
    <row r="1" spans="1:43" x14ac:dyDescent="0.3">
      <c r="B1" s="22"/>
      <c r="C1" s="22"/>
      <c r="D1" s="22"/>
      <c r="Q1" s="40"/>
      <c r="AD1" s="40"/>
    </row>
    <row r="2" spans="1:43" x14ac:dyDescent="0.3">
      <c r="A2" s="22"/>
      <c r="B2" s="22"/>
      <c r="C2" s="22"/>
      <c r="D2" s="22"/>
      <c r="Q2" s="40"/>
      <c r="AD2" s="40"/>
    </row>
    <row r="3" spans="1:43" x14ac:dyDescent="0.3">
      <c r="Q3" s="40"/>
      <c r="AD3" s="40"/>
    </row>
    <row r="4" spans="1:43" x14ac:dyDescent="0.3">
      <c r="Q4" s="40"/>
      <c r="AD4" s="40"/>
    </row>
    <row r="5" spans="1:43" s="5" customFormat="1" x14ac:dyDescent="0.3">
      <c r="A5" s="52" t="s">
        <v>0</v>
      </c>
      <c r="E5" s="20"/>
      <c r="F5" s="20"/>
      <c r="G5" s="20"/>
      <c r="H5" s="20"/>
      <c r="I5" s="20"/>
      <c r="J5" s="20"/>
      <c r="K5" s="20"/>
      <c r="L5" s="20"/>
      <c r="M5" s="20"/>
      <c r="N5" s="20"/>
      <c r="O5" s="20"/>
      <c r="P5" s="20"/>
      <c r="Q5" s="53"/>
      <c r="R5" s="54"/>
      <c r="S5" s="20"/>
      <c r="T5" s="20"/>
      <c r="U5" s="20"/>
      <c r="V5" s="20"/>
      <c r="W5" s="20"/>
      <c r="X5" s="20"/>
      <c r="Y5" s="20"/>
      <c r="Z5" s="20"/>
      <c r="AA5" s="20"/>
      <c r="AB5" s="20"/>
      <c r="AC5" s="20"/>
      <c r="AD5" s="53"/>
      <c r="AE5" s="20"/>
      <c r="AP5" s="21"/>
    </row>
    <row r="6" spans="1:43" x14ac:dyDescent="0.3">
      <c r="Q6" s="40"/>
      <c r="AD6" s="40"/>
    </row>
    <row r="7" spans="1:43" s="2" customFormat="1" x14ac:dyDescent="0.3">
      <c r="E7" s="3" t="s">
        <v>1</v>
      </c>
      <c r="F7" s="3" t="s">
        <v>2</v>
      </c>
      <c r="G7" s="3" t="s">
        <v>3</v>
      </c>
      <c r="H7" s="3" t="s">
        <v>4</v>
      </c>
      <c r="I7" s="3" t="s">
        <v>5</v>
      </c>
      <c r="J7" s="3" t="s">
        <v>6</v>
      </c>
      <c r="K7" s="3" t="s">
        <v>7</v>
      </c>
      <c r="L7" s="3" t="s">
        <v>8</v>
      </c>
      <c r="M7" s="3" t="s">
        <v>9</v>
      </c>
      <c r="N7" s="3" t="s">
        <v>10</v>
      </c>
      <c r="O7" s="3" t="s">
        <v>11</v>
      </c>
      <c r="P7" s="3" t="s">
        <v>12</v>
      </c>
      <c r="Q7" s="41" t="s">
        <v>13</v>
      </c>
      <c r="R7" s="34" t="s">
        <v>1</v>
      </c>
      <c r="S7" s="3" t="s">
        <v>2</v>
      </c>
      <c r="T7" s="3" t="s">
        <v>3</v>
      </c>
      <c r="U7" s="3" t="s">
        <v>4</v>
      </c>
      <c r="V7" s="3" t="s">
        <v>5</v>
      </c>
      <c r="W7" s="3" t="s">
        <v>6</v>
      </c>
      <c r="X7" s="3" t="s">
        <v>7</v>
      </c>
      <c r="Y7" s="3" t="s">
        <v>8</v>
      </c>
      <c r="Z7" s="3" t="s">
        <v>9</v>
      </c>
      <c r="AA7" s="3" t="s">
        <v>10</v>
      </c>
      <c r="AB7" s="3" t="s">
        <v>11</v>
      </c>
      <c r="AC7" s="3" t="s">
        <v>12</v>
      </c>
      <c r="AD7" s="41" t="s">
        <v>13</v>
      </c>
      <c r="AE7" s="3"/>
      <c r="AP7" s="4"/>
    </row>
    <row r="8" spans="1:43" s="24" customFormat="1" x14ac:dyDescent="0.3">
      <c r="E8" s="25" t="s">
        <v>14</v>
      </c>
      <c r="F8" s="25" t="str">
        <f>E8</f>
        <v>Year 0</v>
      </c>
      <c r="G8" s="25" t="str">
        <f t="shared" ref="G8:Q8" si="0">F8</f>
        <v>Year 0</v>
      </c>
      <c r="H8" s="25" t="str">
        <f t="shared" si="0"/>
        <v>Year 0</v>
      </c>
      <c r="I8" s="25" t="str">
        <f t="shared" si="0"/>
        <v>Year 0</v>
      </c>
      <c r="J8" s="25" t="str">
        <f t="shared" si="0"/>
        <v>Year 0</v>
      </c>
      <c r="K8" s="25" t="str">
        <f t="shared" si="0"/>
        <v>Year 0</v>
      </c>
      <c r="L8" s="25" t="str">
        <f t="shared" si="0"/>
        <v>Year 0</v>
      </c>
      <c r="M8" s="25" t="str">
        <f t="shared" si="0"/>
        <v>Year 0</v>
      </c>
      <c r="N8" s="25" t="str">
        <f t="shared" si="0"/>
        <v>Year 0</v>
      </c>
      <c r="O8" s="25" t="str">
        <f t="shared" si="0"/>
        <v>Year 0</v>
      </c>
      <c r="P8" s="25" t="str">
        <f t="shared" si="0"/>
        <v>Year 0</v>
      </c>
      <c r="Q8" s="42" t="str">
        <f t="shared" si="0"/>
        <v>Year 0</v>
      </c>
      <c r="R8" s="35" t="s">
        <v>15</v>
      </c>
      <c r="S8" s="25" t="str">
        <f>R8</f>
        <v>Year 1</v>
      </c>
      <c r="T8" s="25" t="str">
        <f t="shared" ref="T8:AD8" si="1">S8</f>
        <v>Year 1</v>
      </c>
      <c r="U8" s="25" t="str">
        <f t="shared" si="1"/>
        <v>Year 1</v>
      </c>
      <c r="V8" s="25" t="str">
        <f t="shared" si="1"/>
        <v>Year 1</v>
      </c>
      <c r="W8" s="25" t="str">
        <f t="shared" si="1"/>
        <v>Year 1</v>
      </c>
      <c r="X8" s="25" t="str">
        <f t="shared" si="1"/>
        <v>Year 1</v>
      </c>
      <c r="Y8" s="25" t="str">
        <f t="shared" si="1"/>
        <v>Year 1</v>
      </c>
      <c r="Z8" s="25" t="str">
        <f t="shared" si="1"/>
        <v>Year 1</v>
      </c>
      <c r="AA8" s="25" t="str">
        <f t="shared" si="1"/>
        <v>Year 1</v>
      </c>
      <c r="AB8" s="25" t="str">
        <f t="shared" si="1"/>
        <v>Year 1</v>
      </c>
      <c r="AC8" s="25" t="str">
        <f t="shared" si="1"/>
        <v>Year 1</v>
      </c>
      <c r="AD8" s="42" t="str">
        <f t="shared" si="1"/>
        <v>Year 1</v>
      </c>
      <c r="AE8" s="25"/>
      <c r="AP8" s="26"/>
    </row>
    <row r="9" spans="1:43" s="24" customFormat="1" x14ac:dyDescent="0.3">
      <c r="E9" s="25"/>
      <c r="F9" s="25"/>
      <c r="G9" s="25"/>
      <c r="H9" s="25"/>
      <c r="I9" s="25"/>
      <c r="J9" s="25"/>
      <c r="K9" s="25"/>
      <c r="L9" s="25"/>
      <c r="M9" s="25"/>
      <c r="N9" s="25"/>
      <c r="O9" s="25"/>
      <c r="P9" s="25"/>
      <c r="Q9" s="42"/>
      <c r="R9" s="35"/>
      <c r="S9" s="25"/>
      <c r="T9" s="25"/>
      <c r="U9" s="25"/>
      <c r="V9" s="25"/>
      <c r="W9" s="25"/>
      <c r="X9" s="25"/>
      <c r="Y9" s="25"/>
      <c r="Z9" s="25"/>
      <c r="AA9" s="25"/>
      <c r="AB9" s="25"/>
      <c r="AC9" s="25"/>
      <c r="AD9" s="42"/>
      <c r="AE9" s="25"/>
      <c r="AP9" s="26"/>
    </row>
    <row r="10" spans="1:43" x14ac:dyDescent="0.3">
      <c r="A10" s="5" t="s">
        <v>16</v>
      </c>
      <c r="B10" s="5"/>
      <c r="E10" s="7">
        <v>7781896</v>
      </c>
      <c r="F10" s="7">
        <f>E137</f>
        <v>7556797.3699999992</v>
      </c>
      <c r="G10" s="7">
        <f>F137</f>
        <v>8086739.0199999996</v>
      </c>
      <c r="H10" s="7">
        <f>G137</f>
        <v>8049967.8699999992</v>
      </c>
      <c r="I10" s="7">
        <f t="shared" ref="I10:AC10" si="2">H137</f>
        <v>7831733.3200000003</v>
      </c>
      <c r="J10" s="7">
        <f t="shared" si="2"/>
        <v>7687107.4000000004</v>
      </c>
      <c r="K10" s="7">
        <f t="shared" si="2"/>
        <v>7838807.6300000008</v>
      </c>
      <c r="L10" s="7">
        <f t="shared" si="2"/>
        <v>7856591.7300000004</v>
      </c>
      <c r="M10" s="7">
        <f t="shared" si="2"/>
        <v>7673582.3000000007</v>
      </c>
      <c r="N10" s="7">
        <f t="shared" si="2"/>
        <v>8387719.870000001</v>
      </c>
      <c r="O10" s="7">
        <f t="shared" si="2"/>
        <v>8204710.4400000013</v>
      </c>
      <c r="P10" s="7">
        <f t="shared" si="2"/>
        <v>8155848.0100000016</v>
      </c>
      <c r="Q10" s="43">
        <f>E10</f>
        <v>7781896</v>
      </c>
      <c r="R10" s="36">
        <f>Q137</f>
        <v>4972837.0100000016</v>
      </c>
      <c r="S10" s="7">
        <f>R137</f>
        <v>1600782.7600000016</v>
      </c>
      <c r="T10" s="7">
        <f t="shared" si="2"/>
        <v>1560529.5100000016</v>
      </c>
      <c r="U10" s="7">
        <f t="shared" si="2"/>
        <v>1591380.2600000016</v>
      </c>
      <c r="V10" s="7">
        <f t="shared" si="2"/>
        <v>1622231.0100000016</v>
      </c>
      <c r="W10" s="7">
        <f t="shared" si="2"/>
        <v>1653081.7600000016</v>
      </c>
      <c r="X10" s="7">
        <f t="shared" si="2"/>
        <v>1683932.5100000016</v>
      </c>
      <c r="Y10" s="7">
        <f t="shared" si="2"/>
        <v>1714783.2600000016</v>
      </c>
      <c r="Z10" s="7">
        <f t="shared" si="2"/>
        <v>1745634.0100000016</v>
      </c>
      <c r="AA10" s="7">
        <f t="shared" si="2"/>
        <v>1776484.7600000016</v>
      </c>
      <c r="AB10" s="7">
        <f t="shared" si="2"/>
        <v>1807335.5100000016</v>
      </c>
      <c r="AC10" s="7">
        <f t="shared" si="2"/>
        <v>1838186.2600000016</v>
      </c>
      <c r="AD10" s="43">
        <f>R10</f>
        <v>4972837.0100000016</v>
      </c>
      <c r="AE10" s="7"/>
      <c r="AF10" s="8"/>
      <c r="AG10" s="8"/>
      <c r="AH10" s="8"/>
      <c r="AI10" s="8"/>
      <c r="AJ10" s="8"/>
      <c r="AK10" s="8"/>
      <c r="AL10" s="8"/>
      <c r="AM10" s="8"/>
      <c r="AN10" s="8"/>
      <c r="AO10" s="8"/>
      <c r="AP10" s="9"/>
      <c r="AQ10" s="8"/>
    </row>
    <row r="11" spans="1:43" s="24" customFormat="1" x14ac:dyDescent="0.3">
      <c r="E11" s="25"/>
      <c r="F11" s="25"/>
      <c r="G11" s="25"/>
      <c r="H11" s="25"/>
      <c r="I11" s="25"/>
      <c r="J11" s="25"/>
      <c r="K11" s="25"/>
      <c r="L11" s="25"/>
      <c r="M11" s="25"/>
      <c r="N11" s="25"/>
      <c r="O11" s="25"/>
      <c r="P11" s="25"/>
      <c r="Q11" s="42"/>
      <c r="R11" s="35"/>
      <c r="S11" s="25"/>
      <c r="T11" s="25"/>
      <c r="U11" s="25"/>
      <c r="V11" s="25"/>
      <c r="W11" s="25"/>
      <c r="X11" s="25"/>
      <c r="Y11" s="25"/>
      <c r="Z11" s="25"/>
      <c r="AA11" s="25"/>
      <c r="AB11" s="25"/>
      <c r="AC11" s="25"/>
      <c r="AD11" s="42"/>
      <c r="AE11" s="25"/>
      <c r="AP11" s="26"/>
    </row>
    <row r="12" spans="1:43" x14ac:dyDescent="0.3">
      <c r="A12" s="5" t="s">
        <v>17</v>
      </c>
      <c r="B12" s="5"/>
      <c r="E12" s="7"/>
      <c r="F12" s="7"/>
      <c r="G12" s="7"/>
      <c r="H12" s="7"/>
      <c r="I12" s="7"/>
      <c r="J12" s="7"/>
      <c r="K12" s="7"/>
      <c r="L12" s="7"/>
      <c r="M12" s="7"/>
      <c r="N12" s="7"/>
      <c r="O12" s="7"/>
      <c r="P12" s="7"/>
      <c r="Q12" s="43"/>
      <c r="R12" s="36"/>
      <c r="S12" s="7"/>
      <c r="T12" s="7"/>
      <c r="U12" s="7"/>
      <c r="V12" s="7"/>
      <c r="W12" s="7"/>
      <c r="X12" s="7"/>
      <c r="Y12" s="7"/>
      <c r="Z12" s="7"/>
      <c r="AA12" s="7"/>
      <c r="AB12" s="7"/>
      <c r="AC12" s="7"/>
      <c r="AD12" s="43"/>
      <c r="AE12" s="7"/>
      <c r="AF12" s="8"/>
      <c r="AG12" s="8"/>
      <c r="AH12" s="8"/>
      <c r="AI12" s="8"/>
      <c r="AJ12" s="8"/>
      <c r="AK12" s="8"/>
      <c r="AL12" s="8"/>
      <c r="AM12" s="8"/>
      <c r="AN12" s="8"/>
      <c r="AO12" s="8"/>
      <c r="AP12" s="9"/>
      <c r="AQ12" s="8"/>
    </row>
    <row r="13" spans="1:43" x14ac:dyDescent="0.3">
      <c r="A13" s="5"/>
      <c r="B13" s="5"/>
      <c r="C13" s="6" t="s">
        <v>18</v>
      </c>
      <c r="E13" s="7"/>
      <c r="F13" s="7"/>
      <c r="G13" s="7"/>
      <c r="H13" s="7"/>
      <c r="I13" s="7"/>
      <c r="J13" s="7"/>
      <c r="K13" s="7"/>
      <c r="L13" s="7"/>
      <c r="M13" s="7"/>
      <c r="N13" s="7"/>
      <c r="O13" s="7"/>
      <c r="P13" s="7"/>
      <c r="Q13" s="43"/>
      <c r="R13" s="36"/>
      <c r="S13" s="7"/>
      <c r="T13" s="7"/>
      <c r="U13" s="7"/>
      <c r="V13" s="7"/>
      <c r="W13" s="7"/>
      <c r="X13" s="7"/>
      <c r="Y13" s="7"/>
      <c r="Z13" s="7"/>
      <c r="AA13" s="7"/>
      <c r="AB13" s="7"/>
      <c r="AC13" s="7"/>
      <c r="AD13" s="43"/>
      <c r="AE13" s="7"/>
      <c r="AF13" s="8"/>
      <c r="AG13" s="8"/>
      <c r="AH13" s="8"/>
      <c r="AI13" s="8"/>
      <c r="AJ13" s="8"/>
      <c r="AK13" s="8"/>
      <c r="AL13" s="8"/>
      <c r="AM13" s="8"/>
      <c r="AN13" s="8"/>
      <c r="AO13" s="8"/>
      <c r="AP13" s="9"/>
      <c r="AQ13" s="8"/>
    </row>
    <row r="14" spans="1:43" x14ac:dyDescent="0.3">
      <c r="A14" s="5"/>
      <c r="B14" s="5"/>
      <c r="D14" s="6" t="s">
        <v>19</v>
      </c>
      <c r="E14" s="7">
        <v>755607.83</v>
      </c>
      <c r="F14" s="7">
        <v>755607.83</v>
      </c>
      <c r="G14" s="7">
        <v>755607.84</v>
      </c>
      <c r="H14" s="7">
        <v>755607.83</v>
      </c>
      <c r="I14" s="7">
        <v>816926.34</v>
      </c>
      <c r="J14" s="7">
        <v>816926.33</v>
      </c>
      <c r="K14" s="7">
        <v>772322.33</v>
      </c>
      <c r="L14" s="7">
        <v>765111.5</v>
      </c>
      <c r="M14" s="7">
        <v>765111.5</v>
      </c>
      <c r="N14" s="7">
        <v>765111.5</v>
      </c>
      <c r="O14" s="7">
        <v>765111.5</v>
      </c>
      <c r="P14" s="7">
        <v>765111.5</v>
      </c>
      <c r="Q14" s="43">
        <f>SUM(E14:P14)</f>
        <v>9254163.8300000001</v>
      </c>
      <c r="R14" s="36">
        <f>Year.1.Detailed.Budget!E13/12</f>
        <v>406706.66666666669</v>
      </c>
      <c r="S14" s="7">
        <f>R14</f>
        <v>406706.66666666669</v>
      </c>
      <c r="T14" s="7">
        <f t="shared" ref="T14:AC14" si="3">S14</f>
        <v>406706.66666666669</v>
      </c>
      <c r="U14" s="7">
        <f t="shared" si="3"/>
        <v>406706.66666666669</v>
      </c>
      <c r="V14" s="7">
        <f t="shared" si="3"/>
        <v>406706.66666666669</v>
      </c>
      <c r="W14" s="7">
        <f t="shared" si="3"/>
        <v>406706.66666666669</v>
      </c>
      <c r="X14" s="7">
        <f t="shared" si="3"/>
        <v>406706.66666666669</v>
      </c>
      <c r="Y14" s="7">
        <f t="shared" si="3"/>
        <v>406706.66666666669</v>
      </c>
      <c r="Z14" s="7">
        <f t="shared" si="3"/>
        <v>406706.66666666669</v>
      </c>
      <c r="AA14" s="7">
        <f t="shared" si="3"/>
        <v>406706.66666666669</v>
      </c>
      <c r="AB14" s="7">
        <f t="shared" si="3"/>
        <v>406706.66666666669</v>
      </c>
      <c r="AC14" s="7">
        <f t="shared" si="3"/>
        <v>406706.66666666669</v>
      </c>
      <c r="AD14" s="43">
        <f>SUM(R14:AC14)</f>
        <v>4880480</v>
      </c>
      <c r="AE14" s="7"/>
      <c r="AF14" s="8"/>
      <c r="AG14" s="8"/>
      <c r="AH14" s="8"/>
      <c r="AI14" s="8"/>
      <c r="AJ14" s="8"/>
      <c r="AK14" s="8"/>
      <c r="AL14" s="8"/>
      <c r="AM14" s="8"/>
      <c r="AN14" s="8"/>
      <c r="AO14" s="8"/>
      <c r="AP14" s="9"/>
      <c r="AQ14" s="8"/>
    </row>
    <row r="15" spans="1:43" x14ac:dyDescent="0.3">
      <c r="A15" s="5"/>
      <c r="B15" s="5"/>
      <c r="D15" s="6" t="s">
        <v>194</v>
      </c>
      <c r="E15" s="7">
        <v>0</v>
      </c>
      <c r="F15" s="7">
        <v>721000</v>
      </c>
      <c r="G15" s="7">
        <v>0</v>
      </c>
      <c r="H15" s="7">
        <v>0</v>
      </c>
      <c r="I15" s="7">
        <v>0</v>
      </c>
      <c r="J15" s="7">
        <v>0</v>
      </c>
      <c r="K15" s="7">
        <v>0</v>
      </c>
      <c r="L15" s="7">
        <v>0</v>
      </c>
      <c r="M15" s="7">
        <v>763000</v>
      </c>
      <c r="N15" s="7">
        <v>0</v>
      </c>
      <c r="O15" s="7">
        <v>0</v>
      </c>
      <c r="P15" s="7">
        <v>0</v>
      </c>
      <c r="Q15" s="43">
        <f>SUM(E15:P15)</f>
        <v>1484000</v>
      </c>
      <c r="R15" s="36">
        <v>0</v>
      </c>
      <c r="S15" s="7">
        <v>0</v>
      </c>
      <c r="T15" s="7">
        <v>0</v>
      </c>
      <c r="U15" s="7">
        <v>0</v>
      </c>
      <c r="V15" s="7">
        <v>0</v>
      </c>
      <c r="W15" s="7">
        <v>0</v>
      </c>
      <c r="X15" s="7">
        <v>0</v>
      </c>
      <c r="Y15" s="7">
        <v>0</v>
      </c>
      <c r="Z15" s="7">
        <v>0</v>
      </c>
      <c r="AA15" s="7">
        <v>0</v>
      </c>
      <c r="AB15" s="7">
        <v>0</v>
      </c>
      <c r="AC15" s="7">
        <v>0</v>
      </c>
      <c r="AD15" s="43">
        <f>SUM(R15:AC15)</f>
        <v>0</v>
      </c>
      <c r="AE15" s="7"/>
      <c r="AF15" s="8"/>
      <c r="AG15" s="8"/>
      <c r="AH15" s="8"/>
      <c r="AI15" s="8"/>
      <c r="AJ15" s="8"/>
      <c r="AK15" s="8"/>
      <c r="AL15" s="8"/>
      <c r="AM15" s="8"/>
      <c r="AN15" s="8"/>
      <c r="AO15" s="8"/>
      <c r="AP15" s="9"/>
      <c r="AQ15" s="8"/>
    </row>
    <row r="16" spans="1:43" x14ac:dyDescent="0.3">
      <c r="A16" s="5"/>
      <c r="B16" s="5"/>
      <c r="D16" s="6" t="s">
        <v>20</v>
      </c>
      <c r="E16" s="7">
        <v>21644.17</v>
      </c>
      <c r="F16" s="7">
        <v>21644.17</v>
      </c>
      <c r="G16" s="7">
        <v>21644.17</v>
      </c>
      <c r="H16" s="7">
        <v>21644.16</v>
      </c>
      <c r="I16" s="7">
        <v>21644.17</v>
      </c>
      <c r="J16" s="7">
        <v>21644.16</v>
      </c>
      <c r="K16" s="7">
        <v>21644.17</v>
      </c>
      <c r="L16" s="7">
        <v>23082</v>
      </c>
      <c r="M16" s="7">
        <v>23082</v>
      </c>
      <c r="N16" s="7">
        <v>23082</v>
      </c>
      <c r="O16" s="7">
        <v>23082</v>
      </c>
      <c r="P16" s="7">
        <v>23082</v>
      </c>
      <c r="Q16" s="43">
        <f>SUM(E16:P16)</f>
        <v>266919.17</v>
      </c>
      <c r="R16" s="36">
        <f>Year.1.Detailed.Budget!E15/12</f>
        <v>9643.3333333333339</v>
      </c>
      <c r="S16" s="7">
        <f>R16</f>
        <v>9643.3333333333339</v>
      </c>
      <c r="T16" s="7">
        <f t="shared" ref="T16:AC16" si="4">S16</f>
        <v>9643.3333333333339</v>
      </c>
      <c r="U16" s="7">
        <f t="shared" si="4"/>
        <v>9643.3333333333339</v>
      </c>
      <c r="V16" s="7">
        <f t="shared" si="4"/>
        <v>9643.3333333333339</v>
      </c>
      <c r="W16" s="7">
        <f t="shared" si="4"/>
        <v>9643.3333333333339</v>
      </c>
      <c r="X16" s="7">
        <f t="shared" si="4"/>
        <v>9643.3333333333339</v>
      </c>
      <c r="Y16" s="7">
        <f t="shared" si="4"/>
        <v>9643.3333333333339</v>
      </c>
      <c r="Z16" s="7">
        <f t="shared" si="4"/>
        <v>9643.3333333333339</v>
      </c>
      <c r="AA16" s="7">
        <f t="shared" si="4"/>
        <v>9643.3333333333339</v>
      </c>
      <c r="AB16" s="7">
        <f t="shared" si="4"/>
        <v>9643.3333333333339</v>
      </c>
      <c r="AC16" s="7">
        <f t="shared" si="4"/>
        <v>9643.3333333333339</v>
      </c>
      <c r="AD16" s="43">
        <f>SUM(R16:AC16)</f>
        <v>115719.99999999999</v>
      </c>
      <c r="AE16" s="7"/>
      <c r="AF16" s="8"/>
      <c r="AG16" s="8"/>
      <c r="AH16" s="8"/>
      <c r="AI16" s="8"/>
      <c r="AJ16" s="8"/>
      <c r="AK16" s="8"/>
      <c r="AL16" s="8"/>
      <c r="AM16" s="8"/>
      <c r="AN16" s="8"/>
      <c r="AO16" s="8"/>
      <c r="AP16" s="9"/>
      <c r="AQ16" s="8"/>
    </row>
    <row r="17" spans="1:43" x14ac:dyDescent="0.3">
      <c r="A17" s="5"/>
      <c r="B17" s="5"/>
      <c r="D17" s="6" t="s">
        <v>198</v>
      </c>
      <c r="E17" s="7">
        <v>31939</v>
      </c>
      <c r="F17" s="7">
        <v>31939</v>
      </c>
      <c r="G17" s="7">
        <v>31939</v>
      </c>
      <c r="H17" s="7">
        <v>31939</v>
      </c>
      <c r="I17" s="7">
        <v>31939</v>
      </c>
      <c r="J17" s="7">
        <f>167107+31939</f>
        <v>199046</v>
      </c>
      <c r="K17" s="7">
        <v>31939</v>
      </c>
      <c r="L17" s="7">
        <v>31939</v>
      </c>
      <c r="M17" s="7">
        <v>31939</v>
      </c>
      <c r="N17" s="7">
        <v>31939</v>
      </c>
      <c r="O17" s="7">
        <v>31939</v>
      </c>
      <c r="P17" s="7">
        <v>31939</v>
      </c>
      <c r="Q17" s="43">
        <f>SUM(E17:P17)</f>
        <v>550375</v>
      </c>
      <c r="R17" s="36">
        <f>(Year.1.Detailed.Budget!E14+Year.1.Detailed.Budget!E16)/12</f>
        <v>8323.3333333333339</v>
      </c>
      <c r="S17" s="7">
        <f>R17</f>
        <v>8323.3333333333339</v>
      </c>
      <c r="T17" s="7">
        <f t="shared" ref="T17:AC17" si="5">S17</f>
        <v>8323.3333333333339</v>
      </c>
      <c r="U17" s="7">
        <f t="shared" si="5"/>
        <v>8323.3333333333339</v>
      </c>
      <c r="V17" s="7">
        <f t="shared" si="5"/>
        <v>8323.3333333333339</v>
      </c>
      <c r="W17" s="7">
        <f t="shared" si="5"/>
        <v>8323.3333333333339</v>
      </c>
      <c r="X17" s="7">
        <f t="shared" si="5"/>
        <v>8323.3333333333339</v>
      </c>
      <c r="Y17" s="7">
        <f t="shared" si="5"/>
        <v>8323.3333333333339</v>
      </c>
      <c r="Z17" s="7">
        <f t="shared" si="5"/>
        <v>8323.3333333333339</v>
      </c>
      <c r="AA17" s="7">
        <f t="shared" si="5"/>
        <v>8323.3333333333339</v>
      </c>
      <c r="AB17" s="7">
        <f t="shared" si="5"/>
        <v>8323.3333333333339</v>
      </c>
      <c r="AC17" s="7">
        <f t="shared" si="5"/>
        <v>8323.3333333333339</v>
      </c>
      <c r="AD17" s="43">
        <f>SUM(R17:AC17)</f>
        <v>99879.999999999985</v>
      </c>
      <c r="AE17" s="7"/>
      <c r="AF17" s="8"/>
      <c r="AG17" s="8"/>
      <c r="AH17" s="8"/>
      <c r="AI17" s="8"/>
      <c r="AJ17" s="8"/>
      <c r="AK17" s="8"/>
      <c r="AL17" s="8"/>
      <c r="AM17" s="8"/>
      <c r="AN17" s="8"/>
      <c r="AO17" s="8"/>
      <c r="AP17" s="9"/>
      <c r="AQ17" s="8"/>
    </row>
    <row r="18" spans="1:43" s="5" customFormat="1" x14ac:dyDescent="0.3">
      <c r="C18" s="27" t="s">
        <v>21</v>
      </c>
      <c r="E18" s="28">
        <f>SUM(E14:E17)</f>
        <v>809191</v>
      </c>
      <c r="F18" s="28">
        <f t="shared" ref="F18:AD18" si="6">SUM(F14:F17)</f>
        <v>1530191</v>
      </c>
      <c r="G18" s="28">
        <f t="shared" si="6"/>
        <v>809191.01</v>
      </c>
      <c r="H18" s="28">
        <f t="shared" si="6"/>
        <v>809190.99</v>
      </c>
      <c r="I18" s="28">
        <f t="shared" si="6"/>
        <v>870509.51</v>
      </c>
      <c r="J18" s="28">
        <f t="shared" si="6"/>
        <v>1037616.49</v>
      </c>
      <c r="K18" s="28">
        <f t="shared" si="6"/>
        <v>825905.5</v>
      </c>
      <c r="L18" s="28">
        <f t="shared" si="6"/>
        <v>820132.5</v>
      </c>
      <c r="M18" s="28">
        <f t="shared" si="6"/>
        <v>1583132.5</v>
      </c>
      <c r="N18" s="28">
        <f t="shared" si="6"/>
        <v>820132.5</v>
      </c>
      <c r="O18" s="28">
        <f t="shared" si="6"/>
        <v>820132.5</v>
      </c>
      <c r="P18" s="28">
        <f t="shared" si="6"/>
        <v>820132.5</v>
      </c>
      <c r="Q18" s="44">
        <f t="shared" si="6"/>
        <v>11555458</v>
      </c>
      <c r="R18" s="37">
        <f t="shared" si="6"/>
        <v>424673.33333333331</v>
      </c>
      <c r="S18" s="28">
        <f t="shared" si="6"/>
        <v>424673.33333333331</v>
      </c>
      <c r="T18" s="28">
        <f t="shared" si="6"/>
        <v>424673.33333333331</v>
      </c>
      <c r="U18" s="28">
        <f t="shared" si="6"/>
        <v>424673.33333333331</v>
      </c>
      <c r="V18" s="28">
        <f t="shared" si="6"/>
        <v>424673.33333333331</v>
      </c>
      <c r="W18" s="28">
        <f t="shared" si="6"/>
        <v>424673.33333333331</v>
      </c>
      <c r="X18" s="28">
        <f t="shared" si="6"/>
        <v>424673.33333333331</v>
      </c>
      <c r="Y18" s="28">
        <f t="shared" si="6"/>
        <v>424673.33333333331</v>
      </c>
      <c r="Z18" s="28">
        <f t="shared" si="6"/>
        <v>424673.33333333331</v>
      </c>
      <c r="AA18" s="28">
        <f t="shared" si="6"/>
        <v>424673.33333333331</v>
      </c>
      <c r="AB18" s="28">
        <f t="shared" si="6"/>
        <v>424673.33333333331</v>
      </c>
      <c r="AC18" s="28">
        <f t="shared" si="6"/>
        <v>424673.33333333331</v>
      </c>
      <c r="AD18" s="44">
        <f t="shared" si="6"/>
        <v>5096080</v>
      </c>
      <c r="AE18" s="14"/>
      <c r="AF18" s="15"/>
      <c r="AG18" s="15"/>
      <c r="AH18" s="15"/>
      <c r="AI18" s="15"/>
      <c r="AJ18" s="15"/>
      <c r="AK18" s="15"/>
      <c r="AL18" s="15"/>
      <c r="AM18" s="15"/>
      <c r="AN18" s="15"/>
      <c r="AO18" s="15"/>
      <c r="AP18" s="16"/>
      <c r="AQ18" s="15"/>
    </row>
    <row r="19" spans="1:43" x14ac:dyDescent="0.3">
      <c r="A19" s="5"/>
      <c r="B19" s="5"/>
      <c r="E19" s="7"/>
      <c r="F19" s="7"/>
      <c r="G19" s="7"/>
      <c r="H19" s="7"/>
      <c r="I19" s="7"/>
      <c r="J19" s="7"/>
      <c r="K19" s="7"/>
      <c r="L19" s="7"/>
      <c r="M19" s="7"/>
      <c r="N19" s="7"/>
      <c r="O19" s="7"/>
      <c r="P19" s="7"/>
      <c r="Q19" s="43"/>
      <c r="R19" s="36"/>
      <c r="S19" s="7"/>
      <c r="T19" s="7"/>
      <c r="U19" s="7"/>
      <c r="V19" s="7"/>
      <c r="W19" s="7"/>
      <c r="X19" s="7"/>
      <c r="Y19" s="7"/>
      <c r="Z19" s="7"/>
      <c r="AA19" s="7"/>
      <c r="AB19" s="7"/>
      <c r="AC19" s="7"/>
      <c r="AD19" s="43"/>
      <c r="AE19" s="7"/>
      <c r="AF19" s="8"/>
      <c r="AG19" s="8"/>
      <c r="AH19" s="8"/>
      <c r="AI19" s="8"/>
      <c r="AJ19" s="8"/>
      <c r="AK19" s="8"/>
      <c r="AL19" s="8"/>
      <c r="AM19" s="8"/>
      <c r="AN19" s="8"/>
      <c r="AO19" s="8"/>
      <c r="AP19" s="9"/>
      <c r="AQ19" s="8"/>
    </row>
    <row r="20" spans="1:43" x14ac:dyDescent="0.3">
      <c r="A20" s="5"/>
      <c r="B20" s="5"/>
      <c r="C20" s="6" t="s">
        <v>22</v>
      </c>
      <c r="E20" s="7"/>
      <c r="F20" s="7"/>
      <c r="G20" s="7"/>
      <c r="H20" s="7"/>
      <c r="I20" s="7"/>
      <c r="J20" s="7"/>
      <c r="K20" s="7"/>
      <c r="L20" s="7"/>
      <c r="M20" s="7"/>
      <c r="N20" s="7"/>
      <c r="O20" s="7"/>
      <c r="P20" s="7"/>
      <c r="Q20" s="43"/>
      <c r="R20" s="36"/>
      <c r="S20" s="7"/>
      <c r="T20" s="7"/>
      <c r="U20" s="7"/>
      <c r="V20" s="7"/>
      <c r="W20" s="7"/>
      <c r="X20" s="7"/>
      <c r="Y20" s="7"/>
      <c r="Z20" s="7"/>
      <c r="AA20" s="7"/>
      <c r="AB20" s="7"/>
      <c r="AC20" s="7"/>
      <c r="AD20" s="43"/>
      <c r="AE20" s="7"/>
      <c r="AF20" s="8"/>
      <c r="AG20" s="8"/>
      <c r="AH20" s="8"/>
      <c r="AI20" s="8"/>
      <c r="AJ20" s="8"/>
      <c r="AK20" s="8"/>
      <c r="AL20" s="8"/>
      <c r="AM20" s="8"/>
      <c r="AN20" s="8"/>
      <c r="AO20" s="8"/>
      <c r="AP20" s="9"/>
      <c r="AQ20" s="8"/>
    </row>
    <row r="21" spans="1:43" x14ac:dyDescent="0.3">
      <c r="A21" s="5"/>
      <c r="B21" s="5"/>
      <c r="D21" s="6" t="s">
        <v>23</v>
      </c>
      <c r="E21" s="7">
        <v>3345.8</v>
      </c>
      <c r="F21" s="7">
        <v>103011.34</v>
      </c>
      <c r="G21" s="7">
        <v>102305.1</v>
      </c>
      <c r="H21" s="7">
        <v>86093.01</v>
      </c>
      <c r="I21" s="7"/>
      <c r="J21" s="7">
        <v>166250.94</v>
      </c>
      <c r="K21" s="7">
        <v>81593.95</v>
      </c>
      <c r="L21" s="7">
        <v>54166.67</v>
      </c>
      <c r="M21" s="7">
        <v>54166.67</v>
      </c>
      <c r="N21" s="7">
        <v>54166.67</v>
      </c>
      <c r="O21" s="7">
        <v>54166.67</v>
      </c>
      <c r="P21" s="7">
        <v>54166.63</v>
      </c>
      <c r="Q21" s="43">
        <f>SUM(E21:P21)</f>
        <v>813433.45000000019</v>
      </c>
      <c r="R21" s="36">
        <v>0</v>
      </c>
      <c r="S21" s="7">
        <v>0</v>
      </c>
      <c r="T21" s="7">
        <f>Year.1.Detailed.Budget!E20/10</f>
        <v>26840</v>
      </c>
      <c r="U21" s="7">
        <f>T21</f>
        <v>26840</v>
      </c>
      <c r="V21" s="7">
        <f t="shared" ref="V21:AC21" si="7">U21</f>
        <v>26840</v>
      </c>
      <c r="W21" s="7">
        <f t="shared" si="7"/>
        <v>26840</v>
      </c>
      <c r="X21" s="7">
        <f t="shared" si="7"/>
        <v>26840</v>
      </c>
      <c r="Y21" s="7">
        <f t="shared" si="7"/>
        <v>26840</v>
      </c>
      <c r="Z21" s="7">
        <f t="shared" si="7"/>
        <v>26840</v>
      </c>
      <c r="AA21" s="7">
        <f t="shared" si="7"/>
        <v>26840</v>
      </c>
      <c r="AB21" s="7">
        <f t="shared" si="7"/>
        <v>26840</v>
      </c>
      <c r="AC21" s="7">
        <f t="shared" si="7"/>
        <v>26840</v>
      </c>
      <c r="AD21" s="43">
        <f>SUM(R21:AC21)</f>
        <v>268400</v>
      </c>
      <c r="AE21" s="7"/>
      <c r="AF21" s="8"/>
      <c r="AG21" s="8"/>
      <c r="AH21" s="8"/>
      <c r="AI21" s="8"/>
      <c r="AJ21" s="8"/>
      <c r="AK21" s="8"/>
      <c r="AL21" s="8"/>
      <c r="AM21" s="8"/>
      <c r="AN21" s="8"/>
      <c r="AO21" s="8"/>
      <c r="AP21" s="9"/>
      <c r="AQ21" s="8"/>
    </row>
    <row r="22" spans="1:43" x14ac:dyDescent="0.3">
      <c r="A22" s="5"/>
      <c r="B22" s="5"/>
      <c r="D22" s="6" t="s">
        <v>24</v>
      </c>
      <c r="E22" s="7"/>
      <c r="F22" s="7">
        <v>1988.18</v>
      </c>
      <c r="G22" s="7"/>
      <c r="H22" s="7"/>
      <c r="I22" s="7"/>
      <c r="J22" s="7">
        <v>97115.23</v>
      </c>
      <c r="K22" s="7">
        <v>30523.5</v>
      </c>
      <c r="L22" s="7">
        <v>16717.580000000002</v>
      </c>
      <c r="M22" s="7">
        <v>16717.580000000002</v>
      </c>
      <c r="N22" s="7">
        <v>16717.580000000002</v>
      </c>
      <c r="O22" s="7">
        <v>16717.580000000002</v>
      </c>
      <c r="P22" s="7">
        <v>16717.62</v>
      </c>
      <c r="Q22" s="43">
        <f t="shared" ref="Q22:Q25" si="8">SUM(E22:P22)</f>
        <v>213214.85000000003</v>
      </c>
      <c r="R22" s="36">
        <v>0</v>
      </c>
      <c r="S22" s="7">
        <v>0</v>
      </c>
      <c r="T22" s="7">
        <f>Year.1.Detailed.Budget!E21/10</f>
        <v>8404</v>
      </c>
      <c r="U22" s="7">
        <f t="shared" ref="U22:AC24" si="9">T22</f>
        <v>8404</v>
      </c>
      <c r="V22" s="7">
        <f t="shared" si="9"/>
        <v>8404</v>
      </c>
      <c r="W22" s="7">
        <f t="shared" si="9"/>
        <v>8404</v>
      </c>
      <c r="X22" s="7">
        <f t="shared" si="9"/>
        <v>8404</v>
      </c>
      <c r="Y22" s="7">
        <f t="shared" si="9"/>
        <v>8404</v>
      </c>
      <c r="Z22" s="7">
        <f t="shared" si="9"/>
        <v>8404</v>
      </c>
      <c r="AA22" s="7">
        <f t="shared" si="9"/>
        <v>8404</v>
      </c>
      <c r="AB22" s="7">
        <f t="shared" si="9"/>
        <v>8404</v>
      </c>
      <c r="AC22" s="7">
        <f t="shared" si="9"/>
        <v>8404</v>
      </c>
      <c r="AD22" s="43">
        <f t="shared" ref="AD22:AD25" si="10">SUM(R22:AC22)</f>
        <v>84040</v>
      </c>
      <c r="AE22" s="7"/>
      <c r="AF22" s="8"/>
      <c r="AG22" s="8"/>
      <c r="AH22" s="8"/>
      <c r="AI22" s="8"/>
      <c r="AJ22" s="8"/>
      <c r="AK22" s="8"/>
      <c r="AL22" s="8"/>
      <c r="AM22" s="8"/>
      <c r="AN22" s="8"/>
      <c r="AO22" s="8"/>
      <c r="AP22" s="9"/>
      <c r="AQ22" s="8"/>
    </row>
    <row r="23" spans="1:43" x14ac:dyDescent="0.3">
      <c r="A23" s="5"/>
      <c r="B23" s="5"/>
      <c r="D23" s="6" t="s">
        <v>25</v>
      </c>
      <c r="E23" s="7"/>
      <c r="F23" s="7">
        <v>66533.56</v>
      </c>
      <c r="G23" s="7">
        <v>66868.17</v>
      </c>
      <c r="H23" s="7">
        <v>35763.879999999997</v>
      </c>
      <c r="I23" s="7"/>
      <c r="J23" s="7"/>
      <c r="K23" s="7">
        <v>94896.58</v>
      </c>
      <c r="L23" s="7">
        <v>75256.25</v>
      </c>
      <c r="M23" s="7">
        <v>75256.25</v>
      </c>
      <c r="N23" s="7">
        <v>75256.25</v>
      </c>
      <c r="O23" s="7">
        <v>75256.25</v>
      </c>
      <c r="P23" s="7">
        <v>75256.25</v>
      </c>
      <c r="Q23" s="43">
        <f t="shared" si="8"/>
        <v>640343.43999999994</v>
      </c>
      <c r="R23" s="36">
        <v>0</v>
      </c>
      <c r="S23" s="7">
        <v>0</v>
      </c>
      <c r="T23" s="7">
        <f>Year.1.Detailed.Budget!E22/10</f>
        <v>30096</v>
      </c>
      <c r="U23" s="7">
        <f t="shared" si="9"/>
        <v>30096</v>
      </c>
      <c r="V23" s="7">
        <f t="shared" si="9"/>
        <v>30096</v>
      </c>
      <c r="W23" s="7">
        <f t="shared" si="9"/>
        <v>30096</v>
      </c>
      <c r="X23" s="7">
        <f t="shared" si="9"/>
        <v>30096</v>
      </c>
      <c r="Y23" s="7">
        <f t="shared" si="9"/>
        <v>30096</v>
      </c>
      <c r="Z23" s="7">
        <f t="shared" si="9"/>
        <v>30096</v>
      </c>
      <c r="AA23" s="7">
        <f t="shared" si="9"/>
        <v>30096</v>
      </c>
      <c r="AB23" s="7">
        <f t="shared" si="9"/>
        <v>30096</v>
      </c>
      <c r="AC23" s="7">
        <f t="shared" si="9"/>
        <v>30096</v>
      </c>
      <c r="AD23" s="43">
        <f t="shared" si="10"/>
        <v>300960</v>
      </c>
      <c r="AE23" s="7"/>
      <c r="AF23" s="8"/>
      <c r="AG23" s="8"/>
      <c r="AH23" s="8"/>
      <c r="AI23" s="8"/>
      <c r="AJ23" s="8"/>
      <c r="AK23" s="8"/>
      <c r="AL23" s="8"/>
      <c r="AM23" s="8"/>
      <c r="AN23" s="8"/>
      <c r="AO23" s="8"/>
      <c r="AP23" s="9"/>
      <c r="AQ23" s="8"/>
    </row>
    <row r="24" spans="1:43" x14ac:dyDescent="0.3">
      <c r="A24" s="5"/>
      <c r="B24" s="5"/>
      <c r="D24" s="6" t="s">
        <v>195</v>
      </c>
      <c r="E24" s="7">
        <v>0</v>
      </c>
      <c r="F24" s="7">
        <v>0</v>
      </c>
      <c r="G24" s="7">
        <v>0</v>
      </c>
      <c r="H24" s="7">
        <v>0</v>
      </c>
      <c r="I24" s="7">
        <v>0</v>
      </c>
      <c r="J24" s="7">
        <v>0</v>
      </c>
      <c r="K24" s="7">
        <v>0</v>
      </c>
      <c r="L24" s="7">
        <v>0</v>
      </c>
      <c r="M24" s="7">
        <v>0</v>
      </c>
      <c r="N24" s="7">
        <v>0</v>
      </c>
      <c r="O24" s="7">
        <v>0</v>
      </c>
      <c r="P24" s="7">
        <v>0</v>
      </c>
      <c r="Q24" s="43">
        <f t="shared" si="8"/>
        <v>0</v>
      </c>
      <c r="R24" s="36">
        <v>0</v>
      </c>
      <c r="S24" s="7">
        <v>0</v>
      </c>
      <c r="T24" s="7">
        <f>Year.1.Detailed.Budget!E23/10</f>
        <v>5764</v>
      </c>
      <c r="U24" s="7">
        <f t="shared" si="9"/>
        <v>5764</v>
      </c>
      <c r="V24" s="7">
        <f t="shared" si="9"/>
        <v>5764</v>
      </c>
      <c r="W24" s="7">
        <f t="shared" si="9"/>
        <v>5764</v>
      </c>
      <c r="X24" s="7">
        <f t="shared" si="9"/>
        <v>5764</v>
      </c>
      <c r="Y24" s="7">
        <f t="shared" si="9"/>
        <v>5764</v>
      </c>
      <c r="Z24" s="7">
        <f t="shared" si="9"/>
        <v>5764</v>
      </c>
      <c r="AA24" s="7">
        <f t="shared" si="9"/>
        <v>5764</v>
      </c>
      <c r="AB24" s="7">
        <f t="shared" si="9"/>
        <v>5764</v>
      </c>
      <c r="AC24" s="7">
        <f t="shared" si="9"/>
        <v>5764</v>
      </c>
      <c r="AD24" s="43">
        <f t="shared" si="10"/>
        <v>57640</v>
      </c>
      <c r="AE24" s="7"/>
      <c r="AF24" s="8"/>
      <c r="AG24" s="8"/>
      <c r="AH24" s="8"/>
      <c r="AI24" s="8"/>
      <c r="AJ24" s="8"/>
      <c r="AK24" s="8"/>
      <c r="AL24" s="8"/>
      <c r="AM24" s="8"/>
      <c r="AN24" s="8"/>
      <c r="AO24" s="8"/>
      <c r="AP24" s="9"/>
      <c r="AQ24" s="8"/>
    </row>
    <row r="25" spans="1:43" x14ac:dyDescent="0.3">
      <c r="D25" s="6" t="s">
        <v>193</v>
      </c>
      <c r="E25" s="7">
        <v>24000</v>
      </c>
      <c r="F25" s="7">
        <v>24000</v>
      </c>
      <c r="G25" s="7">
        <v>24000</v>
      </c>
      <c r="H25" s="7">
        <v>24000</v>
      </c>
      <c r="I25" s="7">
        <v>24000</v>
      </c>
      <c r="J25" s="7">
        <v>24000</v>
      </c>
      <c r="K25" s="7">
        <v>24000</v>
      </c>
      <c r="L25" s="7">
        <v>24000</v>
      </c>
      <c r="M25" s="7">
        <v>24000</v>
      </c>
      <c r="N25" s="7">
        <v>24000</v>
      </c>
      <c r="O25" s="7">
        <v>24000</v>
      </c>
      <c r="P25" s="7">
        <v>24000</v>
      </c>
      <c r="Q25" s="43">
        <f t="shared" si="8"/>
        <v>288000</v>
      </c>
      <c r="R25" s="36">
        <v>0</v>
      </c>
      <c r="S25" s="7">
        <v>0</v>
      </c>
      <c r="T25" s="7">
        <v>0</v>
      </c>
      <c r="U25" s="7">
        <v>0</v>
      </c>
      <c r="V25" s="7">
        <v>0</v>
      </c>
      <c r="W25" s="7">
        <v>0</v>
      </c>
      <c r="X25" s="7">
        <v>0</v>
      </c>
      <c r="Y25" s="7">
        <v>0</v>
      </c>
      <c r="Z25" s="7">
        <v>0</v>
      </c>
      <c r="AA25" s="7">
        <v>0</v>
      </c>
      <c r="AB25" s="7">
        <v>0</v>
      </c>
      <c r="AC25" s="7">
        <v>0</v>
      </c>
      <c r="AD25" s="43">
        <f t="shared" si="10"/>
        <v>0</v>
      </c>
      <c r="AE25" s="7"/>
      <c r="AF25" s="8"/>
      <c r="AG25" s="8"/>
      <c r="AH25" s="8"/>
      <c r="AI25" s="8"/>
      <c r="AJ25" s="8"/>
      <c r="AK25" s="8"/>
      <c r="AL25" s="8"/>
      <c r="AM25" s="8"/>
      <c r="AN25" s="8"/>
      <c r="AO25" s="8"/>
      <c r="AP25" s="9"/>
      <c r="AQ25" s="8"/>
    </row>
    <row r="26" spans="1:43" s="5" customFormat="1" x14ac:dyDescent="0.3">
      <c r="A26" s="84"/>
      <c r="B26" s="84"/>
      <c r="C26" s="85" t="s">
        <v>28</v>
      </c>
      <c r="D26" s="84"/>
      <c r="E26" s="86">
        <f>SUM(E21:E25)</f>
        <v>27345.8</v>
      </c>
      <c r="F26" s="86">
        <f t="shared" ref="F26:AD26" si="11">SUM(F21:F25)</f>
        <v>195533.08</v>
      </c>
      <c r="G26" s="86">
        <f t="shared" si="11"/>
        <v>193173.27000000002</v>
      </c>
      <c r="H26" s="86">
        <f t="shared" si="11"/>
        <v>145856.88999999998</v>
      </c>
      <c r="I26" s="86">
        <f t="shared" si="11"/>
        <v>24000</v>
      </c>
      <c r="J26" s="86">
        <f t="shared" si="11"/>
        <v>287366.17</v>
      </c>
      <c r="K26" s="86">
        <f t="shared" si="11"/>
        <v>231014.03</v>
      </c>
      <c r="L26" s="86">
        <f t="shared" si="11"/>
        <v>170140.5</v>
      </c>
      <c r="M26" s="86">
        <f t="shared" si="11"/>
        <v>170140.5</v>
      </c>
      <c r="N26" s="86">
        <f t="shared" si="11"/>
        <v>170140.5</v>
      </c>
      <c r="O26" s="86">
        <f t="shared" si="11"/>
        <v>170140.5</v>
      </c>
      <c r="P26" s="86">
        <f t="shared" si="11"/>
        <v>170140.5</v>
      </c>
      <c r="Q26" s="44">
        <f t="shared" si="11"/>
        <v>1954991.7400000002</v>
      </c>
      <c r="R26" s="87">
        <f t="shared" si="11"/>
        <v>0</v>
      </c>
      <c r="S26" s="86">
        <f t="shared" si="11"/>
        <v>0</v>
      </c>
      <c r="T26" s="86">
        <f t="shared" si="11"/>
        <v>71104</v>
      </c>
      <c r="U26" s="86">
        <f t="shared" si="11"/>
        <v>71104</v>
      </c>
      <c r="V26" s="86">
        <f t="shared" si="11"/>
        <v>71104</v>
      </c>
      <c r="W26" s="86">
        <f t="shared" si="11"/>
        <v>71104</v>
      </c>
      <c r="X26" s="86">
        <f t="shared" si="11"/>
        <v>71104</v>
      </c>
      <c r="Y26" s="86">
        <f t="shared" si="11"/>
        <v>71104</v>
      </c>
      <c r="Z26" s="86">
        <f t="shared" si="11"/>
        <v>71104</v>
      </c>
      <c r="AA26" s="86">
        <f t="shared" si="11"/>
        <v>71104</v>
      </c>
      <c r="AB26" s="86">
        <f t="shared" si="11"/>
        <v>71104</v>
      </c>
      <c r="AC26" s="86">
        <f t="shared" si="11"/>
        <v>71104</v>
      </c>
      <c r="AD26" s="44">
        <f t="shared" si="11"/>
        <v>711040</v>
      </c>
      <c r="AE26" s="14"/>
      <c r="AF26" s="15"/>
      <c r="AG26" s="15"/>
      <c r="AH26" s="15"/>
      <c r="AI26" s="15"/>
      <c r="AJ26" s="15"/>
      <c r="AK26" s="15"/>
      <c r="AL26" s="15"/>
      <c r="AM26" s="15"/>
      <c r="AN26" s="15"/>
      <c r="AO26" s="15"/>
      <c r="AP26" s="16"/>
      <c r="AQ26" s="15"/>
    </row>
    <row r="27" spans="1:43" x14ac:dyDescent="0.3">
      <c r="E27" s="6"/>
      <c r="F27" s="6"/>
      <c r="G27" s="6"/>
      <c r="H27" s="6"/>
      <c r="I27" s="6"/>
      <c r="J27" s="6"/>
      <c r="K27" s="6"/>
      <c r="L27" s="6"/>
      <c r="M27" s="6"/>
      <c r="N27" s="6"/>
      <c r="O27" s="6"/>
      <c r="P27" s="6"/>
      <c r="Q27" s="45"/>
      <c r="R27" s="38"/>
      <c r="S27" s="6"/>
      <c r="T27" s="6"/>
      <c r="U27" s="6"/>
      <c r="V27" s="6"/>
      <c r="W27" s="6"/>
      <c r="X27" s="6"/>
      <c r="Y27" s="6"/>
      <c r="Z27" s="6"/>
      <c r="AA27" s="6"/>
      <c r="AB27" s="6"/>
      <c r="AC27" s="6"/>
      <c r="AD27" s="45"/>
      <c r="AE27" s="7"/>
      <c r="AF27" s="8"/>
      <c r="AG27" s="8"/>
      <c r="AH27" s="8"/>
      <c r="AI27" s="8"/>
      <c r="AJ27" s="8"/>
      <c r="AK27" s="8"/>
      <c r="AL27" s="8"/>
      <c r="AM27" s="8"/>
      <c r="AN27" s="8"/>
      <c r="AO27" s="8"/>
      <c r="AP27" s="9"/>
      <c r="AQ27" s="8"/>
    </row>
    <row r="28" spans="1:43" x14ac:dyDescent="0.3">
      <c r="C28" s="6" t="s">
        <v>29</v>
      </c>
      <c r="E28" s="23"/>
      <c r="F28" s="23"/>
      <c r="G28" s="23"/>
      <c r="H28" s="23"/>
      <c r="I28" s="23"/>
      <c r="J28" s="23"/>
      <c r="K28" s="23"/>
      <c r="L28" s="23"/>
      <c r="M28" s="23"/>
      <c r="N28" s="23"/>
      <c r="O28" s="23"/>
      <c r="P28" s="23"/>
      <c r="Q28" s="43"/>
      <c r="R28" s="36"/>
      <c r="S28" s="23"/>
      <c r="T28" s="23"/>
      <c r="U28" s="23"/>
      <c r="V28" s="23"/>
      <c r="W28" s="23"/>
      <c r="X28" s="23"/>
      <c r="Y28" s="23"/>
      <c r="Z28" s="23"/>
      <c r="AA28" s="23"/>
      <c r="AB28" s="23"/>
      <c r="AC28" s="23"/>
      <c r="AD28" s="43"/>
      <c r="AE28" s="7"/>
      <c r="AF28" s="8"/>
      <c r="AG28" s="8"/>
      <c r="AH28" s="8"/>
      <c r="AI28" s="8"/>
      <c r="AJ28" s="8"/>
      <c r="AK28" s="8"/>
      <c r="AL28" s="8"/>
      <c r="AM28" s="8"/>
      <c r="AN28" s="8"/>
      <c r="AO28" s="8"/>
      <c r="AP28" s="9"/>
      <c r="AQ28" s="8"/>
    </row>
    <row r="29" spans="1:43" x14ac:dyDescent="0.3">
      <c r="D29" s="6" t="s">
        <v>196</v>
      </c>
      <c r="E29" s="7">
        <v>120656.91</v>
      </c>
      <c r="F29" s="7">
        <v>120656.91</v>
      </c>
      <c r="G29" s="7">
        <v>120656.91</v>
      </c>
      <c r="H29" s="7">
        <v>120656.91</v>
      </c>
      <c r="I29" s="7">
        <v>120656.91</v>
      </c>
      <c r="J29" s="7">
        <v>120656.91</v>
      </c>
      <c r="K29" s="7">
        <v>120656.91</v>
      </c>
      <c r="L29" s="7">
        <v>120656.91</v>
      </c>
      <c r="M29" s="7">
        <v>120656.91</v>
      </c>
      <c r="N29" s="7">
        <v>120656.91</v>
      </c>
      <c r="O29" s="7">
        <v>120656.91</v>
      </c>
      <c r="P29" s="7">
        <v>120656</v>
      </c>
      <c r="Q29" s="43">
        <f>SUM(E29:P29)</f>
        <v>1447882.01</v>
      </c>
      <c r="R29" s="36">
        <f>Year.1.Detailed.Budget!E28/12</f>
        <v>43750</v>
      </c>
      <c r="S29" s="7">
        <f>R29</f>
        <v>43750</v>
      </c>
      <c r="T29" s="7">
        <f t="shared" ref="T29:AC29" si="12">S29</f>
        <v>43750</v>
      </c>
      <c r="U29" s="7">
        <f t="shared" si="12"/>
        <v>43750</v>
      </c>
      <c r="V29" s="7">
        <f t="shared" si="12"/>
        <v>43750</v>
      </c>
      <c r="W29" s="7">
        <f t="shared" si="12"/>
        <v>43750</v>
      </c>
      <c r="X29" s="7">
        <f t="shared" si="12"/>
        <v>43750</v>
      </c>
      <c r="Y29" s="7">
        <f t="shared" si="12"/>
        <v>43750</v>
      </c>
      <c r="Z29" s="7">
        <f t="shared" si="12"/>
        <v>43750</v>
      </c>
      <c r="AA29" s="7">
        <f t="shared" si="12"/>
        <v>43750</v>
      </c>
      <c r="AB29" s="7">
        <f t="shared" si="12"/>
        <v>43750</v>
      </c>
      <c r="AC29" s="7">
        <f t="shared" si="12"/>
        <v>43750</v>
      </c>
      <c r="AD29" s="43">
        <f>SUM(R29:AC29)</f>
        <v>525000</v>
      </c>
      <c r="AE29" s="7"/>
      <c r="AF29" s="8"/>
      <c r="AG29" s="8"/>
      <c r="AH29" s="8"/>
      <c r="AI29" s="8"/>
      <c r="AJ29" s="8"/>
      <c r="AK29" s="8"/>
      <c r="AL29" s="8"/>
      <c r="AM29" s="8"/>
      <c r="AN29" s="8"/>
      <c r="AO29" s="8"/>
      <c r="AP29" s="9"/>
      <c r="AQ29" s="8"/>
    </row>
    <row r="30" spans="1:43" x14ac:dyDescent="0.3">
      <c r="D30" s="6" t="s">
        <v>197</v>
      </c>
      <c r="E30" s="7">
        <v>8333.33</v>
      </c>
      <c r="F30" s="7">
        <v>8333.33</v>
      </c>
      <c r="G30" s="7">
        <v>8333.33</v>
      </c>
      <c r="H30" s="7">
        <v>8333.33</v>
      </c>
      <c r="I30" s="7">
        <v>8333.33</v>
      </c>
      <c r="J30" s="7">
        <v>8333.33</v>
      </c>
      <c r="K30" s="7">
        <v>8333.33</v>
      </c>
      <c r="L30" s="7">
        <v>8333.33</v>
      </c>
      <c r="M30" s="7">
        <v>8333.33</v>
      </c>
      <c r="N30" s="7">
        <v>8333.33</v>
      </c>
      <c r="O30" s="7">
        <v>8333.33</v>
      </c>
      <c r="P30" s="7">
        <v>8333</v>
      </c>
      <c r="Q30" s="43">
        <f>SUM(E30:P30)</f>
        <v>99999.63</v>
      </c>
      <c r="R30" s="36">
        <f>Year.1.Detailed.Budget!E29/12</f>
        <v>24090</v>
      </c>
      <c r="S30" s="7">
        <f>R30</f>
        <v>24090</v>
      </c>
      <c r="T30" s="7">
        <f t="shared" ref="T30:AC30" si="13">S30</f>
        <v>24090</v>
      </c>
      <c r="U30" s="7">
        <f t="shared" si="13"/>
        <v>24090</v>
      </c>
      <c r="V30" s="7">
        <f t="shared" si="13"/>
        <v>24090</v>
      </c>
      <c r="W30" s="7">
        <f t="shared" si="13"/>
        <v>24090</v>
      </c>
      <c r="X30" s="7">
        <f t="shared" si="13"/>
        <v>24090</v>
      </c>
      <c r="Y30" s="7">
        <f t="shared" si="13"/>
        <v>24090</v>
      </c>
      <c r="Z30" s="7">
        <f t="shared" si="13"/>
        <v>24090</v>
      </c>
      <c r="AA30" s="7">
        <f t="shared" si="13"/>
        <v>24090</v>
      </c>
      <c r="AB30" s="7">
        <f t="shared" si="13"/>
        <v>24090</v>
      </c>
      <c r="AC30" s="7">
        <f t="shared" si="13"/>
        <v>24090</v>
      </c>
      <c r="AD30" s="43">
        <f>SUM(R30:AC30)</f>
        <v>289080</v>
      </c>
      <c r="AE30" s="7"/>
      <c r="AF30" s="8"/>
      <c r="AG30" s="8"/>
      <c r="AH30" s="8"/>
      <c r="AI30" s="8"/>
      <c r="AJ30" s="8"/>
      <c r="AK30" s="8"/>
      <c r="AL30" s="8"/>
      <c r="AM30" s="8"/>
      <c r="AN30" s="8"/>
      <c r="AO30" s="8"/>
      <c r="AP30" s="9"/>
      <c r="AQ30" s="8"/>
    </row>
    <row r="31" spans="1:43" s="27" customFormat="1" x14ac:dyDescent="0.3">
      <c r="A31" s="85"/>
      <c r="B31" s="85"/>
      <c r="C31" s="85" t="s">
        <v>32</v>
      </c>
      <c r="D31" s="85"/>
      <c r="E31" s="86">
        <f>SUM(E29:E30)</f>
        <v>128990.24</v>
      </c>
      <c r="F31" s="86">
        <f t="shared" ref="F31:AD31" si="14">SUM(F29:F30)</f>
        <v>128990.24</v>
      </c>
      <c r="G31" s="86">
        <f t="shared" si="14"/>
        <v>128990.24</v>
      </c>
      <c r="H31" s="86">
        <f t="shared" si="14"/>
        <v>128990.24</v>
      </c>
      <c r="I31" s="86">
        <f t="shared" si="14"/>
        <v>128990.24</v>
      </c>
      <c r="J31" s="86">
        <f t="shared" si="14"/>
        <v>128990.24</v>
      </c>
      <c r="K31" s="86">
        <f t="shared" si="14"/>
        <v>128990.24</v>
      </c>
      <c r="L31" s="86">
        <f t="shared" si="14"/>
        <v>128990.24</v>
      </c>
      <c r="M31" s="86">
        <f t="shared" si="14"/>
        <v>128990.24</v>
      </c>
      <c r="N31" s="86">
        <f t="shared" si="14"/>
        <v>128990.24</v>
      </c>
      <c r="O31" s="86">
        <f t="shared" si="14"/>
        <v>128990.24</v>
      </c>
      <c r="P31" s="86">
        <f t="shared" si="14"/>
        <v>128989</v>
      </c>
      <c r="Q31" s="44">
        <f t="shared" si="14"/>
        <v>1547881.6400000001</v>
      </c>
      <c r="R31" s="87">
        <f t="shared" si="14"/>
        <v>67840</v>
      </c>
      <c r="S31" s="86">
        <f t="shared" si="14"/>
        <v>67840</v>
      </c>
      <c r="T31" s="86">
        <f t="shared" si="14"/>
        <v>67840</v>
      </c>
      <c r="U31" s="86">
        <f t="shared" si="14"/>
        <v>67840</v>
      </c>
      <c r="V31" s="86">
        <f t="shared" si="14"/>
        <v>67840</v>
      </c>
      <c r="W31" s="86">
        <f t="shared" si="14"/>
        <v>67840</v>
      </c>
      <c r="X31" s="86">
        <f t="shared" si="14"/>
        <v>67840</v>
      </c>
      <c r="Y31" s="86">
        <f t="shared" si="14"/>
        <v>67840</v>
      </c>
      <c r="Z31" s="86">
        <f t="shared" si="14"/>
        <v>67840</v>
      </c>
      <c r="AA31" s="86">
        <f t="shared" si="14"/>
        <v>67840</v>
      </c>
      <c r="AB31" s="86">
        <f t="shared" si="14"/>
        <v>67840</v>
      </c>
      <c r="AC31" s="86">
        <f t="shared" si="14"/>
        <v>67840</v>
      </c>
      <c r="AD31" s="44">
        <f t="shared" si="14"/>
        <v>814080</v>
      </c>
      <c r="AE31" s="29"/>
      <c r="AF31" s="30"/>
      <c r="AG31" s="30"/>
      <c r="AH31" s="30"/>
      <c r="AI31" s="30"/>
      <c r="AJ31" s="30"/>
      <c r="AK31" s="30"/>
      <c r="AL31" s="30"/>
      <c r="AM31" s="30"/>
      <c r="AN31" s="30"/>
      <c r="AO31" s="30"/>
      <c r="AP31" s="31"/>
      <c r="AQ31" s="30"/>
    </row>
    <row r="32" spans="1:43" x14ac:dyDescent="0.3">
      <c r="E32" s="23"/>
      <c r="F32" s="23"/>
      <c r="G32" s="23"/>
      <c r="H32" s="23"/>
      <c r="I32" s="23"/>
      <c r="J32" s="23"/>
      <c r="K32" s="23"/>
      <c r="L32" s="23"/>
      <c r="M32" s="23"/>
      <c r="N32" s="23"/>
      <c r="O32" s="23"/>
      <c r="P32" s="23"/>
      <c r="Q32" s="43"/>
      <c r="R32" s="36"/>
      <c r="S32" s="23"/>
      <c r="T32" s="23"/>
      <c r="U32" s="23"/>
      <c r="V32" s="23"/>
      <c r="W32" s="23"/>
      <c r="X32" s="23"/>
      <c r="Y32" s="23"/>
      <c r="Z32" s="23"/>
      <c r="AA32" s="23"/>
      <c r="AB32" s="23"/>
      <c r="AC32" s="23"/>
      <c r="AD32" s="43"/>
      <c r="AE32" s="7"/>
      <c r="AF32" s="8"/>
      <c r="AG32" s="8"/>
      <c r="AH32" s="8"/>
      <c r="AI32" s="8"/>
      <c r="AJ32" s="8"/>
      <c r="AK32" s="8"/>
      <c r="AL32" s="8"/>
      <c r="AM32" s="8"/>
      <c r="AN32" s="8"/>
      <c r="AO32" s="8"/>
      <c r="AP32" s="9"/>
      <c r="AQ32" s="8"/>
    </row>
    <row r="33" spans="1:43" x14ac:dyDescent="0.3">
      <c r="C33" s="6" t="s">
        <v>33</v>
      </c>
      <c r="E33" s="23"/>
      <c r="F33" s="23"/>
      <c r="G33" s="23"/>
      <c r="H33" s="23"/>
      <c r="I33" s="23"/>
      <c r="J33" s="23"/>
      <c r="K33" s="23"/>
      <c r="L33" s="23"/>
      <c r="M33" s="23"/>
      <c r="N33" s="23"/>
      <c r="O33" s="23"/>
      <c r="P33" s="23"/>
      <c r="Q33" s="43"/>
      <c r="R33" s="36"/>
      <c r="S33" s="23"/>
      <c r="T33" s="23"/>
      <c r="U33" s="23"/>
      <c r="V33" s="23"/>
      <c r="W33" s="23"/>
      <c r="X33" s="23"/>
      <c r="Y33" s="23"/>
      <c r="Z33" s="23"/>
      <c r="AA33" s="23"/>
      <c r="AB33" s="23"/>
      <c r="AC33" s="23"/>
      <c r="AD33" s="43"/>
      <c r="AE33" s="7"/>
      <c r="AF33" s="8"/>
      <c r="AG33" s="8"/>
      <c r="AH33" s="8"/>
      <c r="AI33" s="8"/>
      <c r="AJ33" s="8"/>
      <c r="AK33" s="8"/>
      <c r="AL33" s="8"/>
      <c r="AM33" s="8"/>
      <c r="AN33" s="8"/>
      <c r="AO33" s="8"/>
      <c r="AP33" s="9"/>
      <c r="AQ33" s="8"/>
    </row>
    <row r="34" spans="1:43" x14ac:dyDescent="0.3">
      <c r="D34" s="6" t="s">
        <v>34</v>
      </c>
      <c r="E34" s="7">
        <v>20833.330000000002</v>
      </c>
      <c r="F34" s="7">
        <v>20833.330000000002</v>
      </c>
      <c r="G34" s="7">
        <v>20833.330000000002</v>
      </c>
      <c r="H34" s="7">
        <v>20833.330000000002</v>
      </c>
      <c r="I34" s="7">
        <v>20833.330000000002</v>
      </c>
      <c r="J34" s="7">
        <v>20833.330000000002</v>
      </c>
      <c r="K34" s="7">
        <v>20833.330000000002</v>
      </c>
      <c r="L34" s="7">
        <v>20833.330000000002</v>
      </c>
      <c r="M34" s="7">
        <v>20833.330000000002</v>
      </c>
      <c r="N34" s="7">
        <v>20833.330000000002</v>
      </c>
      <c r="O34" s="7">
        <v>20833.330000000002</v>
      </c>
      <c r="P34" s="7">
        <v>20833</v>
      </c>
      <c r="Q34" s="43">
        <f>SUM(E34:P34)</f>
        <v>249999.63000000006</v>
      </c>
      <c r="R34" s="36">
        <f>Year.1.Detailed.Budget!E33/12</f>
        <v>4948.916666666667</v>
      </c>
      <c r="S34" s="7">
        <f>R34</f>
        <v>4948.916666666667</v>
      </c>
      <c r="T34" s="7">
        <f t="shared" ref="T34:AC34" si="15">S34</f>
        <v>4948.916666666667</v>
      </c>
      <c r="U34" s="7">
        <f t="shared" si="15"/>
        <v>4948.916666666667</v>
      </c>
      <c r="V34" s="7">
        <f t="shared" si="15"/>
        <v>4948.916666666667</v>
      </c>
      <c r="W34" s="7">
        <f t="shared" si="15"/>
        <v>4948.916666666667</v>
      </c>
      <c r="X34" s="7">
        <f t="shared" si="15"/>
        <v>4948.916666666667</v>
      </c>
      <c r="Y34" s="7">
        <f t="shared" si="15"/>
        <v>4948.916666666667</v>
      </c>
      <c r="Z34" s="7">
        <f t="shared" si="15"/>
        <v>4948.916666666667</v>
      </c>
      <c r="AA34" s="7">
        <f t="shared" si="15"/>
        <v>4948.916666666667</v>
      </c>
      <c r="AB34" s="7">
        <f t="shared" si="15"/>
        <v>4948.916666666667</v>
      </c>
      <c r="AC34" s="7">
        <f t="shared" si="15"/>
        <v>4948.916666666667</v>
      </c>
      <c r="AD34" s="43">
        <f>SUM(R34:AC34)</f>
        <v>59386.999999999993</v>
      </c>
      <c r="AE34" s="7"/>
      <c r="AF34" s="8"/>
      <c r="AG34" s="8"/>
      <c r="AH34" s="8"/>
      <c r="AI34" s="8"/>
      <c r="AJ34" s="8"/>
      <c r="AK34" s="8"/>
      <c r="AL34" s="8"/>
      <c r="AM34" s="8"/>
      <c r="AN34" s="8"/>
      <c r="AO34" s="8"/>
      <c r="AP34" s="9"/>
      <c r="AQ34" s="8"/>
    </row>
    <row r="35" spans="1:43" x14ac:dyDescent="0.3">
      <c r="D35" s="6" t="s">
        <v>35</v>
      </c>
      <c r="E35" s="7">
        <v>0</v>
      </c>
      <c r="F35" s="7">
        <v>0</v>
      </c>
      <c r="G35" s="7">
        <v>0</v>
      </c>
      <c r="H35" s="7">
        <v>0</v>
      </c>
      <c r="I35" s="7">
        <v>0</v>
      </c>
      <c r="J35" s="7">
        <v>0</v>
      </c>
      <c r="K35" s="7">
        <v>0</v>
      </c>
      <c r="L35" s="7">
        <v>0</v>
      </c>
      <c r="M35" s="7">
        <v>0</v>
      </c>
      <c r="N35" s="7">
        <v>0</v>
      </c>
      <c r="O35" s="7">
        <v>0</v>
      </c>
      <c r="P35" s="7">
        <v>0</v>
      </c>
      <c r="Q35" s="43">
        <f>SUM(E35:P35)</f>
        <v>0</v>
      </c>
      <c r="R35" s="36">
        <v>0</v>
      </c>
      <c r="S35" s="7">
        <v>0</v>
      </c>
      <c r="T35" s="7">
        <v>0</v>
      </c>
      <c r="U35" s="7">
        <v>0</v>
      </c>
      <c r="V35" s="7">
        <v>0</v>
      </c>
      <c r="W35" s="7">
        <v>0</v>
      </c>
      <c r="X35" s="7">
        <v>0</v>
      </c>
      <c r="Y35" s="7">
        <v>0</v>
      </c>
      <c r="Z35" s="7">
        <v>0</v>
      </c>
      <c r="AA35" s="7">
        <v>0</v>
      </c>
      <c r="AB35" s="7">
        <v>0</v>
      </c>
      <c r="AC35" s="7">
        <v>0</v>
      </c>
      <c r="AD35" s="43">
        <f>SUM(R35:AC35)</f>
        <v>0</v>
      </c>
      <c r="AE35" s="7"/>
      <c r="AF35" s="8"/>
      <c r="AG35" s="8"/>
      <c r="AH35" s="8"/>
      <c r="AI35" s="8"/>
      <c r="AJ35" s="8"/>
      <c r="AK35" s="8"/>
      <c r="AL35" s="8"/>
      <c r="AM35" s="8"/>
      <c r="AN35" s="8"/>
      <c r="AO35" s="8"/>
      <c r="AP35" s="9"/>
      <c r="AQ35" s="8"/>
    </row>
    <row r="36" spans="1:43" x14ac:dyDescent="0.3">
      <c r="D36" s="6" t="s">
        <v>36</v>
      </c>
      <c r="E36" s="7">
        <v>0</v>
      </c>
      <c r="F36" s="7">
        <v>0</v>
      </c>
      <c r="G36" s="7">
        <v>0</v>
      </c>
      <c r="H36" s="7">
        <v>0</v>
      </c>
      <c r="I36" s="7">
        <v>0</v>
      </c>
      <c r="J36" s="7">
        <v>0</v>
      </c>
      <c r="K36" s="7">
        <v>0</v>
      </c>
      <c r="L36" s="7">
        <v>0</v>
      </c>
      <c r="M36" s="7">
        <v>0</v>
      </c>
      <c r="N36" s="7">
        <v>0</v>
      </c>
      <c r="O36" s="7">
        <v>0</v>
      </c>
      <c r="P36" s="7">
        <v>0</v>
      </c>
      <c r="Q36" s="43">
        <f>SUM(E36:P36)</f>
        <v>0</v>
      </c>
      <c r="R36" s="36">
        <v>0</v>
      </c>
      <c r="S36" s="7">
        <v>0</v>
      </c>
      <c r="T36" s="7">
        <v>0</v>
      </c>
      <c r="U36" s="7">
        <v>0</v>
      </c>
      <c r="V36" s="7">
        <v>0</v>
      </c>
      <c r="W36" s="7">
        <v>0</v>
      </c>
      <c r="X36" s="7">
        <v>0</v>
      </c>
      <c r="Y36" s="7">
        <v>0</v>
      </c>
      <c r="Z36" s="7">
        <v>0</v>
      </c>
      <c r="AA36" s="7">
        <v>0</v>
      </c>
      <c r="AB36" s="7">
        <v>0</v>
      </c>
      <c r="AC36" s="7">
        <v>0</v>
      </c>
      <c r="AD36" s="43">
        <f>SUM(R36:AC36)</f>
        <v>0</v>
      </c>
      <c r="AE36" s="7"/>
      <c r="AF36" s="8"/>
      <c r="AG36" s="8"/>
      <c r="AH36" s="8"/>
      <c r="AI36" s="8"/>
      <c r="AJ36" s="8"/>
      <c r="AK36" s="8"/>
      <c r="AL36" s="8"/>
      <c r="AM36" s="8"/>
      <c r="AN36" s="8"/>
      <c r="AO36" s="8"/>
      <c r="AP36" s="9"/>
      <c r="AQ36" s="8"/>
    </row>
    <row r="37" spans="1:43" x14ac:dyDescent="0.3">
      <c r="D37" s="6" t="s">
        <v>37</v>
      </c>
      <c r="E37" s="7">
        <v>12000</v>
      </c>
      <c r="F37" s="7">
        <v>12000</v>
      </c>
      <c r="G37" s="7">
        <v>12000</v>
      </c>
      <c r="H37" s="7">
        <v>12000</v>
      </c>
      <c r="I37" s="7">
        <v>12000</v>
      </c>
      <c r="J37" s="7">
        <v>12000</v>
      </c>
      <c r="K37" s="7">
        <v>12000</v>
      </c>
      <c r="L37" s="7">
        <v>12000</v>
      </c>
      <c r="M37" s="7">
        <v>12000</v>
      </c>
      <c r="N37" s="7">
        <v>12000</v>
      </c>
      <c r="O37" s="7">
        <v>12000</v>
      </c>
      <c r="P37" s="7">
        <v>12000</v>
      </c>
      <c r="Q37" s="43">
        <f t="shared" ref="Q37" si="16">SUM(E37:P37)</f>
        <v>144000</v>
      </c>
      <c r="R37" s="36">
        <f>Year.1.Detailed.Budget!E36/12</f>
        <v>3300</v>
      </c>
      <c r="S37" s="7">
        <f>R37</f>
        <v>3300</v>
      </c>
      <c r="T37" s="7">
        <f t="shared" ref="T37:AC37" si="17">S37</f>
        <v>3300</v>
      </c>
      <c r="U37" s="7">
        <f t="shared" si="17"/>
        <v>3300</v>
      </c>
      <c r="V37" s="7">
        <f t="shared" si="17"/>
        <v>3300</v>
      </c>
      <c r="W37" s="7">
        <f t="shared" si="17"/>
        <v>3300</v>
      </c>
      <c r="X37" s="7">
        <f t="shared" si="17"/>
        <v>3300</v>
      </c>
      <c r="Y37" s="7">
        <f t="shared" si="17"/>
        <v>3300</v>
      </c>
      <c r="Z37" s="7">
        <f t="shared" si="17"/>
        <v>3300</v>
      </c>
      <c r="AA37" s="7">
        <f t="shared" si="17"/>
        <v>3300</v>
      </c>
      <c r="AB37" s="7">
        <f t="shared" si="17"/>
        <v>3300</v>
      </c>
      <c r="AC37" s="7">
        <f t="shared" si="17"/>
        <v>3300</v>
      </c>
      <c r="AD37" s="43">
        <f>SUM(R37:AC37)</f>
        <v>39600</v>
      </c>
      <c r="AE37" s="7"/>
      <c r="AF37" s="8"/>
      <c r="AG37" s="8"/>
      <c r="AH37" s="8"/>
      <c r="AI37" s="8"/>
      <c r="AJ37" s="8"/>
      <c r="AK37" s="8"/>
      <c r="AL37" s="8"/>
      <c r="AM37" s="8"/>
      <c r="AN37" s="8"/>
      <c r="AO37" s="8"/>
      <c r="AP37" s="9"/>
      <c r="AQ37" s="8"/>
    </row>
    <row r="38" spans="1:43" s="27" customFormat="1" x14ac:dyDescent="0.3">
      <c r="A38" s="85"/>
      <c r="B38" s="85"/>
      <c r="C38" s="85" t="s">
        <v>38</v>
      </c>
      <c r="D38" s="85"/>
      <c r="E38" s="86">
        <f>SUM(E34:E37)</f>
        <v>32833.33</v>
      </c>
      <c r="F38" s="86">
        <f t="shared" ref="F38:AD38" si="18">SUM(F34:F37)</f>
        <v>32833.33</v>
      </c>
      <c r="G38" s="86">
        <f t="shared" si="18"/>
        <v>32833.33</v>
      </c>
      <c r="H38" s="86">
        <f t="shared" si="18"/>
        <v>32833.33</v>
      </c>
      <c r="I38" s="86">
        <f t="shared" si="18"/>
        <v>32833.33</v>
      </c>
      <c r="J38" s="86">
        <f t="shared" si="18"/>
        <v>32833.33</v>
      </c>
      <c r="K38" s="86">
        <f t="shared" si="18"/>
        <v>32833.33</v>
      </c>
      <c r="L38" s="86">
        <f t="shared" si="18"/>
        <v>32833.33</v>
      </c>
      <c r="M38" s="86">
        <f t="shared" si="18"/>
        <v>32833.33</v>
      </c>
      <c r="N38" s="86">
        <f t="shared" si="18"/>
        <v>32833.33</v>
      </c>
      <c r="O38" s="86">
        <f t="shared" si="18"/>
        <v>32833.33</v>
      </c>
      <c r="P38" s="86">
        <f t="shared" si="18"/>
        <v>32833</v>
      </c>
      <c r="Q38" s="44">
        <f t="shared" si="18"/>
        <v>393999.63000000006</v>
      </c>
      <c r="R38" s="87">
        <f t="shared" si="18"/>
        <v>8248.9166666666679</v>
      </c>
      <c r="S38" s="86">
        <f t="shared" si="18"/>
        <v>8248.9166666666679</v>
      </c>
      <c r="T38" s="86">
        <f t="shared" si="18"/>
        <v>8248.9166666666679</v>
      </c>
      <c r="U38" s="86">
        <f t="shared" si="18"/>
        <v>8248.9166666666679</v>
      </c>
      <c r="V38" s="86">
        <f t="shared" si="18"/>
        <v>8248.9166666666679</v>
      </c>
      <c r="W38" s="86">
        <f t="shared" si="18"/>
        <v>8248.9166666666679</v>
      </c>
      <c r="X38" s="86">
        <f t="shared" si="18"/>
        <v>8248.9166666666679</v>
      </c>
      <c r="Y38" s="86">
        <f t="shared" si="18"/>
        <v>8248.9166666666679</v>
      </c>
      <c r="Z38" s="86">
        <f t="shared" si="18"/>
        <v>8248.9166666666679</v>
      </c>
      <c r="AA38" s="86">
        <f t="shared" si="18"/>
        <v>8248.9166666666679</v>
      </c>
      <c r="AB38" s="86">
        <f t="shared" si="18"/>
        <v>8248.9166666666679</v>
      </c>
      <c r="AC38" s="86">
        <f t="shared" si="18"/>
        <v>8248.9166666666679</v>
      </c>
      <c r="AD38" s="44">
        <f t="shared" si="18"/>
        <v>98987</v>
      </c>
      <c r="AE38" s="29"/>
      <c r="AF38" s="30"/>
      <c r="AG38" s="30"/>
      <c r="AH38" s="30"/>
      <c r="AI38" s="30"/>
      <c r="AJ38" s="30"/>
      <c r="AK38" s="30"/>
      <c r="AL38" s="30"/>
      <c r="AM38" s="30"/>
      <c r="AN38" s="30"/>
      <c r="AO38" s="30"/>
      <c r="AP38" s="31"/>
      <c r="AQ38" s="30"/>
    </row>
    <row r="39" spans="1:43" x14ac:dyDescent="0.3">
      <c r="E39" s="23"/>
      <c r="F39" s="23"/>
      <c r="G39" s="23"/>
      <c r="H39" s="23"/>
      <c r="I39" s="23"/>
      <c r="J39" s="23"/>
      <c r="K39" s="23"/>
      <c r="L39" s="23"/>
      <c r="M39" s="23"/>
      <c r="N39" s="23"/>
      <c r="O39" s="23"/>
      <c r="P39" s="23"/>
      <c r="Q39" s="43"/>
      <c r="R39" s="36"/>
      <c r="S39" s="23"/>
      <c r="T39" s="23"/>
      <c r="U39" s="23"/>
      <c r="V39" s="23"/>
      <c r="W39" s="23"/>
      <c r="X39" s="23"/>
      <c r="Y39" s="23"/>
      <c r="Z39" s="23"/>
      <c r="AA39" s="23"/>
      <c r="AB39" s="23"/>
      <c r="AC39" s="23"/>
      <c r="AD39" s="43"/>
      <c r="AE39" s="7"/>
      <c r="AF39" s="8"/>
      <c r="AG39" s="8"/>
      <c r="AH39" s="8"/>
      <c r="AI39" s="8"/>
      <c r="AJ39" s="8"/>
      <c r="AK39" s="8"/>
      <c r="AL39" s="8"/>
      <c r="AM39" s="8"/>
      <c r="AN39" s="8"/>
      <c r="AO39" s="8"/>
      <c r="AP39" s="9"/>
      <c r="AQ39" s="8"/>
    </row>
    <row r="40" spans="1:43" s="5" customFormat="1" x14ac:dyDescent="0.3">
      <c r="A40" s="84" t="s">
        <v>39</v>
      </c>
      <c r="B40" s="84"/>
      <c r="C40" s="84"/>
      <c r="D40" s="84"/>
      <c r="E40" s="88">
        <f>E18+E26+E31+E38</f>
        <v>998360.37</v>
      </c>
      <c r="F40" s="88">
        <f t="shared" ref="F40:AC40" si="19">F18+F26+F31+F38</f>
        <v>1887547.6500000001</v>
      </c>
      <c r="G40" s="88">
        <f t="shared" si="19"/>
        <v>1164187.8500000001</v>
      </c>
      <c r="H40" s="88">
        <f t="shared" si="19"/>
        <v>1116871.4500000002</v>
      </c>
      <c r="I40" s="88">
        <f t="shared" si="19"/>
        <v>1056333.08</v>
      </c>
      <c r="J40" s="88">
        <f t="shared" si="19"/>
        <v>1486806.23</v>
      </c>
      <c r="K40" s="88">
        <f t="shared" si="19"/>
        <v>1218743.1000000001</v>
      </c>
      <c r="L40" s="88">
        <f t="shared" si="19"/>
        <v>1152096.57</v>
      </c>
      <c r="M40" s="88">
        <f t="shared" si="19"/>
        <v>1915096.57</v>
      </c>
      <c r="N40" s="88">
        <f t="shared" si="19"/>
        <v>1152096.57</v>
      </c>
      <c r="O40" s="88">
        <f t="shared" si="19"/>
        <v>1152096.57</v>
      </c>
      <c r="P40" s="88">
        <f t="shared" si="19"/>
        <v>1152095</v>
      </c>
      <c r="Q40" s="46">
        <f>Q18+Q26+Q31+Q38</f>
        <v>15452331.010000002</v>
      </c>
      <c r="R40" s="89">
        <f t="shared" si="19"/>
        <v>500762.25</v>
      </c>
      <c r="S40" s="88">
        <f t="shared" si="19"/>
        <v>500762.25</v>
      </c>
      <c r="T40" s="88">
        <f t="shared" si="19"/>
        <v>571866.24999999988</v>
      </c>
      <c r="U40" s="88">
        <f t="shared" si="19"/>
        <v>571866.24999999988</v>
      </c>
      <c r="V40" s="88">
        <f t="shared" si="19"/>
        <v>571866.24999999988</v>
      </c>
      <c r="W40" s="88">
        <f t="shared" si="19"/>
        <v>571866.24999999988</v>
      </c>
      <c r="X40" s="88">
        <f t="shared" si="19"/>
        <v>571866.24999999988</v>
      </c>
      <c r="Y40" s="88">
        <f t="shared" si="19"/>
        <v>571866.24999999988</v>
      </c>
      <c r="Z40" s="88">
        <f t="shared" si="19"/>
        <v>571866.24999999988</v>
      </c>
      <c r="AA40" s="88">
        <f t="shared" si="19"/>
        <v>571866.24999999988</v>
      </c>
      <c r="AB40" s="88">
        <f t="shared" si="19"/>
        <v>571866.24999999988</v>
      </c>
      <c r="AC40" s="88">
        <f t="shared" si="19"/>
        <v>571866.24999999988</v>
      </c>
      <c r="AD40" s="46">
        <f>AD18+AD26+AD31+AD38</f>
        <v>6720187</v>
      </c>
      <c r="AE40" s="14"/>
      <c r="AF40" s="15"/>
      <c r="AG40" s="15"/>
      <c r="AH40" s="15"/>
      <c r="AI40" s="15"/>
      <c r="AJ40" s="15"/>
      <c r="AK40" s="15"/>
      <c r="AL40" s="15"/>
      <c r="AM40" s="15"/>
      <c r="AN40" s="15"/>
      <c r="AO40" s="15"/>
      <c r="AP40" s="16"/>
      <c r="AQ40" s="15"/>
    </row>
    <row r="41" spans="1:43" x14ac:dyDescent="0.3">
      <c r="E41" s="7"/>
      <c r="F41" s="7"/>
      <c r="G41" s="7"/>
      <c r="H41" s="7"/>
      <c r="I41" s="7"/>
      <c r="J41" s="7"/>
      <c r="K41" s="7"/>
      <c r="L41" s="7"/>
      <c r="M41" s="7"/>
      <c r="N41" s="7"/>
      <c r="O41" s="7"/>
      <c r="P41" s="7"/>
      <c r="Q41" s="43"/>
      <c r="R41" s="36"/>
      <c r="S41" s="7"/>
      <c r="T41" s="7"/>
      <c r="U41" s="7"/>
      <c r="V41" s="7"/>
      <c r="W41" s="7"/>
      <c r="X41" s="7"/>
      <c r="Y41" s="7"/>
      <c r="Z41" s="7"/>
      <c r="AA41" s="7"/>
      <c r="AB41" s="7"/>
      <c r="AC41" s="7"/>
      <c r="AD41" s="43"/>
      <c r="AE41" s="7"/>
      <c r="AF41" s="8"/>
      <c r="AG41" s="8"/>
      <c r="AH41" s="8"/>
      <c r="AI41" s="8"/>
      <c r="AJ41" s="8"/>
      <c r="AK41" s="8"/>
      <c r="AL41" s="8"/>
      <c r="AM41" s="8"/>
      <c r="AN41" s="8"/>
      <c r="AO41" s="8"/>
      <c r="AP41" s="9"/>
      <c r="AQ41" s="8"/>
    </row>
    <row r="42" spans="1:43" x14ac:dyDescent="0.3">
      <c r="A42" s="5" t="s">
        <v>40</v>
      </c>
      <c r="B42" s="5"/>
      <c r="E42" s="7"/>
      <c r="F42" s="7"/>
      <c r="G42" s="7"/>
      <c r="H42" s="7"/>
      <c r="I42" s="7"/>
      <c r="J42" s="7"/>
      <c r="K42" s="7"/>
      <c r="L42" s="7"/>
      <c r="M42" s="7"/>
      <c r="N42" s="7"/>
      <c r="O42" s="7"/>
      <c r="P42" s="7"/>
      <c r="Q42" s="43"/>
      <c r="R42" s="36"/>
      <c r="S42" s="7"/>
      <c r="T42" s="7"/>
      <c r="U42" s="7"/>
      <c r="V42" s="7"/>
      <c r="W42" s="7"/>
      <c r="X42" s="7"/>
      <c r="Y42" s="7"/>
      <c r="Z42" s="7"/>
      <c r="AA42" s="7"/>
      <c r="AB42" s="7"/>
      <c r="AC42" s="7"/>
      <c r="AD42" s="43"/>
      <c r="AE42" s="7"/>
      <c r="AF42" s="8"/>
      <c r="AG42" s="8"/>
      <c r="AH42" s="8"/>
      <c r="AI42" s="8"/>
      <c r="AJ42" s="8"/>
      <c r="AK42" s="8"/>
      <c r="AL42" s="8"/>
      <c r="AM42" s="8"/>
      <c r="AN42" s="8"/>
      <c r="AO42" s="8"/>
      <c r="AP42" s="9"/>
      <c r="AQ42" s="8"/>
    </row>
    <row r="43" spans="1:43" x14ac:dyDescent="0.3">
      <c r="B43" s="27" t="s">
        <v>41</v>
      </c>
      <c r="E43" s="7"/>
      <c r="F43" s="7"/>
      <c r="G43" s="7"/>
      <c r="H43" s="7"/>
      <c r="I43" s="7"/>
      <c r="J43" s="7"/>
      <c r="K43" s="7"/>
      <c r="L43" s="7"/>
      <c r="M43" s="7"/>
      <c r="N43" s="7"/>
      <c r="O43" s="7"/>
      <c r="P43" s="7"/>
      <c r="Q43" s="43"/>
      <c r="R43" s="36"/>
      <c r="S43" s="7"/>
      <c r="T43" s="7"/>
      <c r="U43" s="7"/>
      <c r="V43" s="7"/>
      <c r="W43" s="7"/>
      <c r="X43" s="7"/>
      <c r="Y43" s="7"/>
      <c r="Z43" s="7"/>
      <c r="AA43" s="7"/>
      <c r="AB43" s="7"/>
      <c r="AC43" s="7"/>
      <c r="AD43" s="43"/>
      <c r="AE43" s="7"/>
      <c r="AF43" s="8"/>
      <c r="AG43" s="8"/>
      <c r="AH43" s="8"/>
      <c r="AI43" s="8"/>
      <c r="AJ43" s="8"/>
      <c r="AK43" s="8"/>
      <c r="AL43" s="8"/>
      <c r="AM43" s="8"/>
      <c r="AN43" s="8"/>
      <c r="AO43" s="8"/>
      <c r="AP43" s="9"/>
      <c r="AQ43" s="8"/>
    </row>
    <row r="44" spans="1:43" x14ac:dyDescent="0.3">
      <c r="C44" s="6" t="s">
        <v>42</v>
      </c>
      <c r="E44" s="7"/>
      <c r="F44" s="7"/>
      <c r="G44" s="7"/>
      <c r="H44" s="7"/>
      <c r="I44" s="7"/>
      <c r="J44" s="7"/>
      <c r="K44" s="7"/>
      <c r="L44" s="7"/>
      <c r="M44" s="7"/>
      <c r="N44" s="7"/>
      <c r="O44" s="7"/>
      <c r="P44" s="7"/>
      <c r="Q44" s="43"/>
      <c r="R44" s="36"/>
      <c r="S44" s="7"/>
      <c r="T44" s="7"/>
      <c r="U44" s="7"/>
      <c r="V44" s="7"/>
      <c r="W44" s="7"/>
      <c r="X44" s="7"/>
      <c r="Y44" s="7"/>
      <c r="Z44" s="7"/>
      <c r="AA44" s="7"/>
      <c r="AB44" s="7"/>
      <c r="AC44" s="7"/>
      <c r="AD44" s="43"/>
      <c r="AE44" s="7"/>
      <c r="AF44" s="8"/>
      <c r="AG44" s="8"/>
      <c r="AH44" s="8"/>
      <c r="AI44" s="8"/>
      <c r="AJ44" s="8"/>
      <c r="AK44" s="8"/>
      <c r="AL44" s="8"/>
      <c r="AM44" s="8"/>
      <c r="AN44" s="8"/>
      <c r="AO44" s="8"/>
      <c r="AP44" s="9"/>
      <c r="AQ44" s="8"/>
    </row>
    <row r="45" spans="1:43" x14ac:dyDescent="0.3">
      <c r="D45" s="6" t="s">
        <v>43</v>
      </c>
      <c r="E45" s="7">
        <v>489167</v>
      </c>
      <c r="F45" s="7">
        <v>489167</v>
      </c>
      <c r="G45" s="7">
        <v>489167</v>
      </c>
      <c r="H45" s="7">
        <v>489167</v>
      </c>
      <c r="I45" s="7">
        <v>489167</v>
      </c>
      <c r="J45" s="7">
        <v>489167</v>
      </c>
      <c r="K45" s="7">
        <v>489167</v>
      </c>
      <c r="L45" s="7">
        <v>489167</v>
      </c>
      <c r="M45" s="7">
        <v>489167</v>
      </c>
      <c r="N45" s="7">
        <v>489167</v>
      </c>
      <c r="O45" s="7">
        <v>489167</v>
      </c>
      <c r="P45" s="7">
        <v>489167</v>
      </c>
      <c r="Q45" s="43">
        <f>SUM(E45:P45)</f>
        <v>5870004</v>
      </c>
      <c r="R45" s="36">
        <f>Year.1.Detailed.Budget!E44/12</f>
        <v>145166.66666666666</v>
      </c>
      <c r="S45" s="7">
        <f>R45</f>
        <v>145166.66666666666</v>
      </c>
      <c r="T45" s="7">
        <f t="shared" ref="T45:AC45" si="20">S45</f>
        <v>145166.66666666666</v>
      </c>
      <c r="U45" s="7">
        <f t="shared" si="20"/>
        <v>145166.66666666666</v>
      </c>
      <c r="V45" s="7">
        <f t="shared" si="20"/>
        <v>145166.66666666666</v>
      </c>
      <c r="W45" s="7">
        <f t="shared" si="20"/>
        <v>145166.66666666666</v>
      </c>
      <c r="X45" s="7">
        <f t="shared" si="20"/>
        <v>145166.66666666666</v>
      </c>
      <c r="Y45" s="7">
        <f t="shared" si="20"/>
        <v>145166.66666666666</v>
      </c>
      <c r="Z45" s="7">
        <f t="shared" si="20"/>
        <v>145166.66666666666</v>
      </c>
      <c r="AA45" s="7">
        <f t="shared" si="20"/>
        <v>145166.66666666666</v>
      </c>
      <c r="AB45" s="7">
        <f t="shared" si="20"/>
        <v>145166.66666666666</v>
      </c>
      <c r="AC45" s="7">
        <f t="shared" si="20"/>
        <v>145166.66666666666</v>
      </c>
      <c r="AD45" s="43">
        <f>SUM(R45:AC45)</f>
        <v>1742000.0000000002</v>
      </c>
      <c r="AE45" s="7"/>
      <c r="AF45" s="8"/>
      <c r="AG45" s="8"/>
      <c r="AH45" s="8"/>
      <c r="AI45" s="8"/>
      <c r="AJ45" s="8"/>
      <c r="AK45" s="8"/>
      <c r="AL45" s="8"/>
      <c r="AM45" s="8"/>
      <c r="AN45" s="8"/>
      <c r="AO45" s="8"/>
      <c r="AP45" s="9"/>
      <c r="AQ45" s="8"/>
    </row>
    <row r="46" spans="1:43" s="13" customFormat="1" x14ac:dyDescent="0.3">
      <c r="A46" s="6"/>
      <c r="B46" s="6"/>
      <c r="C46" s="6"/>
      <c r="D46" s="6" t="s">
        <v>44</v>
      </c>
      <c r="E46" s="7">
        <v>0</v>
      </c>
      <c r="F46" s="7">
        <v>134147</v>
      </c>
      <c r="G46" s="7">
        <v>0</v>
      </c>
      <c r="H46" s="7">
        <v>134147</v>
      </c>
      <c r="I46" s="7">
        <v>0</v>
      </c>
      <c r="J46" s="7">
        <v>134147</v>
      </c>
      <c r="K46" s="7">
        <v>0</v>
      </c>
      <c r="L46" s="7">
        <v>134147</v>
      </c>
      <c r="M46" s="7">
        <v>0</v>
      </c>
      <c r="N46" s="7">
        <v>134147</v>
      </c>
      <c r="O46" s="7">
        <v>0</v>
      </c>
      <c r="P46" s="7">
        <v>134147</v>
      </c>
      <c r="Q46" s="43">
        <f t="shared" ref="Q46:Q50" si="21">SUM(E46:P46)</f>
        <v>804882</v>
      </c>
      <c r="R46" s="36">
        <f>Year.1.Detailed.Budget!E45/12</f>
        <v>13612.5</v>
      </c>
      <c r="S46" s="7">
        <f t="shared" ref="S46:AC50" si="22">R46</f>
        <v>13612.5</v>
      </c>
      <c r="T46" s="7">
        <f t="shared" si="22"/>
        <v>13612.5</v>
      </c>
      <c r="U46" s="7">
        <f t="shared" si="22"/>
        <v>13612.5</v>
      </c>
      <c r="V46" s="7">
        <f t="shared" si="22"/>
        <v>13612.5</v>
      </c>
      <c r="W46" s="7">
        <f t="shared" si="22"/>
        <v>13612.5</v>
      </c>
      <c r="X46" s="7">
        <f t="shared" si="22"/>
        <v>13612.5</v>
      </c>
      <c r="Y46" s="7">
        <f t="shared" si="22"/>
        <v>13612.5</v>
      </c>
      <c r="Z46" s="7">
        <f t="shared" si="22"/>
        <v>13612.5</v>
      </c>
      <c r="AA46" s="7">
        <f t="shared" si="22"/>
        <v>13612.5</v>
      </c>
      <c r="AB46" s="7">
        <f t="shared" si="22"/>
        <v>13612.5</v>
      </c>
      <c r="AC46" s="7">
        <f t="shared" si="22"/>
        <v>13612.5</v>
      </c>
      <c r="AD46" s="43">
        <f t="shared" ref="AD46:AD50" si="23">SUM(R46:AC46)</f>
        <v>163350</v>
      </c>
      <c r="AE46" s="10"/>
      <c r="AF46" s="11"/>
      <c r="AG46" s="11"/>
      <c r="AH46" s="11"/>
      <c r="AI46" s="11"/>
      <c r="AJ46" s="11"/>
      <c r="AK46" s="11"/>
      <c r="AL46" s="11"/>
      <c r="AM46" s="11"/>
      <c r="AN46" s="11"/>
      <c r="AO46" s="11"/>
      <c r="AP46" s="12"/>
      <c r="AQ46" s="11"/>
    </row>
    <row r="47" spans="1:43" x14ac:dyDescent="0.3">
      <c r="D47" s="6" t="s">
        <v>45</v>
      </c>
      <c r="E47" s="7">
        <v>36723</v>
      </c>
      <c r="F47" s="7">
        <v>36723</v>
      </c>
      <c r="G47" s="7">
        <v>36723</v>
      </c>
      <c r="H47" s="7">
        <v>36723</v>
      </c>
      <c r="I47" s="7">
        <v>36723</v>
      </c>
      <c r="J47" s="7">
        <v>36723</v>
      </c>
      <c r="K47" s="7">
        <v>36723</v>
      </c>
      <c r="L47" s="7">
        <v>36723</v>
      </c>
      <c r="M47" s="7">
        <v>36723</v>
      </c>
      <c r="N47" s="7">
        <v>36723</v>
      </c>
      <c r="O47" s="7">
        <v>36723</v>
      </c>
      <c r="P47" s="7">
        <v>36723</v>
      </c>
      <c r="Q47" s="43">
        <f t="shared" si="21"/>
        <v>440676</v>
      </c>
      <c r="R47" s="36">
        <f>Year.1.Detailed.Budget!E46/12</f>
        <v>11613.333333333334</v>
      </c>
      <c r="S47" s="7">
        <f t="shared" si="22"/>
        <v>11613.333333333334</v>
      </c>
      <c r="T47" s="7">
        <f t="shared" si="22"/>
        <v>11613.333333333334</v>
      </c>
      <c r="U47" s="7">
        <f t="shared" si="22"/>
        <v>11613.333333333334</v>
      </c>
      <c r="V47" s="7">
        <f t="shared" si="22"/>
        <v>11613.333333333334</v>
      </c>
      <c r="W47" s="7">
        <f t="shared" si="22"/>
        <v>11613.333333333334</v>
      </c>
      <c r="X47" s="7">
        <f t="shared" si="22"/>
        <v>11613.333333333334</v>
      </c>
      <c r="Y47" s="7">
        <f t="shared" si="22"/>
        <v>11613.333333333334</v>
      </c>
      <c r="Z47" s="7">
        <f t="shared" si="22"/>
        <v>11613.333333333334</v>
      </c>
      <c r="AA47" s="7">
        <f t="shared" si="22"/>
        <v>11613.333333333334</v>
      </c>
      <c r="AB47" s="7">
        <f t="shared" si="22"/>
        <v>11613.333333333334</v>
      </c>
      <c r="AC47" s="7">
        <f t="shared" si="22"/>
        <v>11613.333333333334</v>
      </c>
      <c r="AD47" s="43">
        <f t="shared" si="23"/>
        <v>139359.99999999997</v>
      </c>
      <c r="AE47" s="7"/>
      <c r="AF47" s="8"/>
      <c r="AG47" s="8"/>
      <c r="AH47" s="8"/>
      <c r="AI47" s="8"/>
      <c r="AJ47" s="8"/>
      <c r="AK47" s="8"/>
      <c r="AL47" s="8"/>
      <c r="AM47" s="8"/>
      <c r="AN47" s="8"/>
      <c r="AO47" s="8"/>
      <c r="AP47" s="9"/>
      <c r="AQ47" s="8"/>
    </row>
    <row r="48" spans="1:43" x14ac:dyDescent="0.3">
      <c r="D48" s="6" t="s">
        <v>46</v>
      </c>
      <c r="E48" s="7">
        <v>66784</v>
      </c>
      <c r="F48" s="7">
        <v>66784</v>
      </c>
      <c r="G48" s="7">
        <v>66784</v>
      </c>
      <c r="H48" s="7">
        <v>66784</v>
      </c>
      <c r="I48" s="7">
        <v>66784</v>
      </c>
      <c r="J48" s="7">
        <v>66784</v>
      </c>
      <c r="K48" s="7">
        <v>66784</v>
      </c>
      <c r="L48" s="7">
        <v>66784</v>
      </c>
      <c r="M48" s="7">
        <v>66784</v>
      </c>
      <c r="N48" s="7">
        <v>66784</v>
      </c>
      <c r="O48" s="7">
        <v>66784</v>
      </c>
      <c r="P48" s="7">
        <v>66784</v>
      </c>
      <c r="Q48" s="43">
        <f t="shared" si="21"/>
        <v>801408</v>
      </c>
      <c r="R48" s="36">
        <f>Year.1.Detailed.Budget!E47/12</f>
        <v>12500</v>
      </c>
      <c r="S48" s="7">
        <f t="shared" si="22"/>
        <v>12500</v>
      </c>
      <c r="T48" s="7">
        <f t="shared" si="22"/>
        <v>12500</v>
      </c>
      <c r="U48" s="7">
        <f t="shared" si="22"/>
        <v>12500</v>
      </c>
      <c r="V48" s="7">
        <f t="shared" si="22"/>
        <v>12500</v>
      </c>
      <c r="W48" s="7">
        <f t="shared" si="22"/>
        <v>12500</v>
      </c>
      <c r="X48" s="7">
        <f t="shared" si="22"/>
        <v>12500</v>
      </c>
      <c r="Y48" s="7">
        <f t="shared" si="22"/>
        <v>12500</v>
      </c>
      <c r="Z48" s="7">
        <f t="shared" si="22"/>
        <v>12500</v>
      </c>
      <c r="AA48" s="7">
        <f t="shared" si="22"/>
        <v>12500</v>
      </c>
      <c r="AB48" s="7">
        <f t="shared" si="22"/>
        <v>12500</v>
      </c>
      <c r="AC48" s="7">
        <f t="shared" si="22"/>
        <v>12500</v>
      </c>
      <c r="AD48" s="43">
        <f t="shared" si="23"/>
        <v>150000</v>
      </c>
      <c r="AE48" s="7"/>
      <c r="AF48" s="8"/>
      <c r="AG48" s="8"/>
      <c r="AH48" s="8"/>
      <c r="AI48" s="8"/>
      <c r="AJ48" s="8"/>
      <c r="AK48" s="8"/>
      <c r="AL48" s="8"/>
      <c r="AM48" s="8"/>
      <c r="AN48" s="8"/>
      <c r="AO48" s="8"/>
      <c r="AP48" s="9"/>
      <c r="AQ48" s="8"/>
    </row>
    <row r="49" spans="1:43" x14ac:dyDescent="0.3">
      <c r="D49" s="6" t="s">
        <v>47</v>
      </c>
      <c r="E49" s="7">
        <v>25552</v>
      </c>
      <c r="F49" s="7">
        <v>25552</v>
      </c>
      <c r="G49" s="7">
        <v>25552</v>
      </c>
      <c r="H49" s="7">
        <v>25552</v>
      </c>
      <c r="I49" s="7">
        <v>25552</v>
      </c>
      <c r="J49" s="7">
        <v>25552</v>
      </c>
      <c r="K49" s="7">
        <v>25552</v>
      </c>
      <c r="L49" s="7">
        <v>25552</v>
      </c>
      <c r="M49" s="7">
        <v>25552</v>
      </c>
      <c r="N49" s="7">
        <v>25552</v>
      </c>
      <c r="O49" s="7">
        <v>25552</v>
      </c>
      <c r="P49" s="7">
        <v>25552</v>
      </c>
      <c r="Q49" s="43">
        <f t="shared" si="21"/>
        <v>306624</v>
      </c>
      <c r="R49" s="36">
        <f>Year.1.Detailed.Budget!E48/12</f>
        <v>10887.5</v>
      </c>
      <c r="S49" s="7">
        <f t="shared" si="22"/>
        <v>10887.5</v>
      </c>
      <c r="T49" s="7">
        <f t="shared" si="22"/>
        <v>10887.5</v>
      </c>
      <c r="U49" s="7">
        <f t="shared" si="22"/>
        <v>10887.5</v>
      </c>
      <c r="V49" s="7">
        <f t="shared" si="22"/>
        <v>10887.5</v>
      </c>
      <c r="W49" s="7">
        <f t="shared" si="22"/>
        <v>10887.5</v>
      </c>
      <c r="X49" s="7">
        <f t="shared" si="22"/>
        <v>10887.5</v>
      </c>
      <c r="Y49" s="7">
        <f t="shared" si="22"/>
        <v>10887.5</v>
      </c>
      <c r="Z49" s="7">
        <f t="shared" si="22"/>
        <v>10887.5</v>
      </c>
      <c r="AA49" s="7">
        <f t="shared" si="22"/>
        <v>10887.5</v>
      </c>
      <c r="AB49" s="7">
        <f t="shared" si="22"/>
        <v>10887.5</v>
      </c>
      <c r="AC49" s="7">
        <f t="shared" si="22"/>
        <v>10887.5</v>
      </c>
      <c r="AD49" s="43">
        <f t="shared" si="23"/>
        <v>130650</v>
      </c>
      <c r="AE49" s="7"/>
      <c r="AF49" s="8"/>
      <c r="AG49" s="8"/>
      <c r="AH49" s="8"/>
      <c r="AI49" s="8"/>
      <c r="AJ49" s="8"/>
      <c r="AK49" s="8"/>
      <c r="AL49" s="8"/>
      <c r="AM49" s="8"/>
      <c r="AN49" s="8"/>
      <c r="AO49" s="8"/>
      <c r="AP49" s="9"/>
      <c r="AQ49" s="8"/>
    </row>
    <row r="50" spans="1:43" x14ac:dyDescent="0.3">
      <c r="D50" s="6" t="s">
        <v>48</v>
      </c>
      <c r="E50" s="7">
        <v>5480</v>
      </c>
      <c r="F50" s="7">
        <v>5480</v>
      </c>
      <c r="G50" s="7">
        <v>5480</v>
      </c>
      <c r="H50" s="7">
        <v>5480</v>
      </c>
      <c r="I50" s="7">
        <v>5480</v>
      </c>
      <c r="J50" s="7">
        <v>5480</v>
      </c>
      <c r="K50" s="7">
        <v>5480</v>
      </c>
      <c r="L50" s="7">
        <v>5480</v>
      </c>
      <c r="M50" s="7">
        <v>5480</v>
      </c>
      <c r="N50" s="7">
        <v>5480</v>
      </c>
      <c r="O50" s="7">
        <v>5480</v>
      </c>
      <c r="P50" s="7">
        <v>5480</v>
      </c>
      <c r="Q50" s="43">
        <f t="shared" si="21"/>
        <v>65760</v>
      </c>
      <c r="R50" s="36">
        <f>Year.1.Detailed.Budget!E49/12</f>
        <v>2500</v>
      </c>
      <c r="S50" s="7">
        <f t="shared" si="22"/>
        <v>2500</v>
      </c>
      <c r="T50" s="7">
        <f t="shared" si="22"/>
        <v>2500</v>
      </c>
      <c r="U50" s="7">
        <f t="shared" si="22"/>
        <v>2500</v>
      </c>
      <c r="V50" s="7">
        <f t="shared" si="22"/>
        <v>2500</v>
      </c>
      <c r="W50" s="7">
        <f t="shared" si="22"/>
        <v>2500</v>
      </c>
      <c r="X50" s="7">
        <f t="shared" si="22"/>
        <v>2500</v>
      </c>
      <c r="Y50" s="7">
        <f t="shared" si="22"/>
        <v>2500</v>
      </c>
      <c r="Z50" s="7">
        <f t="shared" si="22"/>
        <v>2500</v>
      </c>
      <c r="AA50" s="7">
        <f t="shared" si="22"/>
        <v>2500</v>
      </c>
      <c r="AB50" s="7">
        <f t="shared" si="22"/>
        <v>2500</v>
      </c>
      <c r="AC50" s="7">
        <f t="shared" si="22"/>
        <v>2500</v>
      </c>
      <c r="AD50" s="43">
        <f t="shared" si="23"/>
        <v>30000</v>
      </c>
      <c r="AE50" s="7"/>
      <c r="AF50" s="8"/>
      <c r="AG50" s="8"/>
      <c r="AH50" s="8"/>
      <c r="AI50" s="8"/>
      <c r="AJ50" s="8"/>
      <c r="AK50" s="8"/>
      <c r="AL50" s="8"/>
      <c r="AM50" s="8"/>
      <c r="AN50" s="8"/>
      <c r="AO50" s="8"/>
      <c r="AP50" s="9"/>
      <c r="AQ50" s="8"/>
    </row>
    <row r="51" spans="1:43" s="13" customFormat="1" x14ac:dyDescent="0.3">
      <c r="A51" s="90"/>
      <c r="B51" s="90"/>
      <c r="C51" s="91" t="s">
        <v>49</v>
      </c>
      <c r="D51" s="90"/>
      <c r="E51" s="92">
        <f>SUM(E45:E50)</f>
        <v>623706</v>
      </c>
      <c r="F51" s="92">
        <f>SUM(F45:F50)</f>
        <v>757853</v>
      </c>
      <c r="G51" s="92">
        <f>SUM(G45:G50)</f>
        <v>623706</v>
      </c>
      <c r="H51" s="92">
        <f t="shared" ref="H51:AD51" si="24">SUM(H45:H50)</f>
        <v>757853</v>
      </c>
      <c r="I51" s="92">
        <f t="shared" si="24"/>
        <v>623706</v>
      </c>
      <c r="J51" s="92">
        <f t="shared" si="24"/>
        <v>757853</v>
      </c>
      <c r="K51" s="92">
        <f t="shared" si="24"/>
        <v>623706</v>
      </c>
      <c r="L51" s="92">
        <f t="shared" si="24"/>
        <v>757853</v>
      </c>
      <c r="M51" s="92">
        <f t="shared" si="24"/>
        <v>623706</v>
      </c>
      <c r="N51" s="92">
        <f t="shared" si="24"/>
        <v>757853</v>
      </c>
      <c r="O51" s="92">
        <f t="shared" si="24"/>
        <v>623706</v>
      </c>
      <c r="P51" s="92">
        <f t="shared" si="24"/>
        <v>757853</v>
      </c>
      <c r="Q51" s="47">
        <f t="shared" si="24"/>
        <v>8289354</v>
      </c>
      <c r="R51" s="93">
        <f t="shared" si="24"/>
        <v>196280</v>
      </c>
      <c r="S51" s="92">
        <f t="shared" si="24"/>
        <v>196280</v>
      </c>
      <c r="T51" s="92">
        <f t="shared" si="24"/>
        <v>196280</v>
      </c>
      <c r="U51" s="92">
        <f t="shared" si="24"/>
        <v>196280</v>
      </c>
      <c r="V51" s="92">
        <f t="shared" si="24"/>
        <v>196280</v>
      </c>
      <c r="W51" s="92">
        <f t="shared" si="24"/>
        <v>196280</v>
      </c>
      <c r="X51" s="92">
        <f t="shared" si="24"/>
        <v>196280</v>
      </c>
      <c r="Y51" s="92">
        <f t="shared" si="24"/>
        <v>196280</v>
      </c>
      <c r="Z51" s="92">
        <f t="shared" si="24"/>
        <v>196280</v>
      </c>
      <c r="AA51" s="92">
        <f t="shared" si="24"/>
        <v>196280</v>
      </c>
      <c r="AB51" s="92">
        <f t="shared" si="24"/>
        <v>196280</v>
      </c>
      <c r="AC51" s="92">
        <f t="shared" si="24"/>
        <v>196280</v>
      </c>
      <c r="AD51" s="47">
        <f t="shared" si="24"/>
        <v>2355360</v>
      </c>
      <c r="AE51" s="10"/>
      <c r="AF51" s="11"/>
      <c r="AG51" s="11"/>
      <c r="AH51" s="11"/>
      <c r="AI51" s="11"/>
      <c r="AJ51" s="11"/>
      <c r="AK51" s="11"/>
      <c r="AL51" s="11"/>
      <c r="AM51" s="11"/>
      <c r="AN51" s="11"/>
      <c r="AO51" s="11"/>
      <c r="AP51" s="12"/>
      <c r="AQ51" s="11"/>
    </row>
    <row r="52" spans="1:43" x14ac:dyDescent="0.3">
      <c r="E52" s="7"/>
      <c r="F52" s="7"/>
      <c r="G52" s="7"/>
      <c r="H52" s="7"/>
      <c r="I52" s="7"/>
      <c r="J52" s="7"/>
      <c r="K52" s="7"/>
      <c r="L52" s="7"/>
      <c r="M52" s="7"/>
      <c r="N52" s="7"/>
      <c r="O52" s="7"/>
      <c r="P52" s="7"/>
      <c r="Q52" s="43"/>
      <c r="R52" s="36"/>
      <c r="S52" s="7"/>
      <c r="T52" s="7"/>
      <c r="U52" s="7"/>
      <c r="V52" s="7"/>
      <c r="W52" s="7"/>
      <c r="X52" s="7"/>
      <c r="Y52" s="7"/>
      <c r="Z52" s="7"/>
      <c r="AA52" s="7"/>
      <c r="AB52" s="7"/>
      <c r="AC52" s="7"/>
      <c r="AD52" s="43"/>
      <c r="AE52" s="7"/>
      <c r="AF52" s="8"/>
      <c r="AG52" s="8"/>
      <c r="AH52" s="8"/>
      <c r="AI52" s="8"/>
      <c r="AJ52" s="8"/>
      <c r="AK52" s="8"/>
      <c r="AL52" s="8"/>
      <c r="AM52" s="8"/>
      <c r="AN52" s="8"/>
      <c r="AO52" s="8"/>
      <c r="AP52" s="9"/>
      <c r="AQ52" s="8"/>
    </row>
    <row r="53" spans="1:43" x14ac:dyDescent="0.3">
      <c r="C53" s="6" t="s">
        <v>50</v>
      </c>
      <c r="E53" s="7"/>
      <c r="F53" s="7"/>
      <c r="G53" s="7"/>
      <c r="H53" s="7"/>
      <c r="I53" s="7"/>
      <c r="J53" s="7"/>
      <c r="K53" s="7"/>
      <c r="L53" s="7"/>
      <c r="M53" s="7"/>
      <c r="N53" s="7"/>
      <c r="O53" s="7"/>
      <c r="P53" s="7"/>
      <c r="Q53" s="43"/>
      <c r="R53" s="36"/>
      <c r="S53" s="7"/>
      <c r="T53" s="7"/>
      <c r="U53" s="7"/>
      <c r="V53" s="7"/>
      <c r="W53" s="7"/>
      <c r="X53" s="7"/>
      <c r="Y53" s="7"/>
      <c r="Z53" s="7"/>
      <c r="AA53" s="7"/>
      <c r="AB53" s="7"/>
      <c r="AC53" s="7"/>
      <c r="AD53" s="43"/>
      <c r="AE53" s="7"/>
      <c r="AF53" s="8"/>
      <c r="AG53" s="8"/>
      <c r="AH53" s="8"/>
      <c r="AI53" s="8"/>
      <c r="AJ53" s="8"/>
      <c r="AK53" s="8"/>
      <c r="AL53" s="8"/>
      <c r="AM53" s="8"/>
      <c r="AN53" s="8"/>
      <c r="AO53" s="8"/>
      <c r="AP53" s="9"/>
      <c r="AQ53" s="8"/>
    </row>
    <row r="54" spans="1:43" x14ac:dyDescent="0.3">
      <c r="D54" s="6" t="s">
        <v>51</v>
      </c>
      <c r="E54" s="7">
        <v>2500</v>
      </c>
      <c r="F54" s="7">
        <v>2500</v>
      </c>
      <c r="G54" s="7">
        <v>2500</v>
      </c>
      <c r="H54" s="7">
        <v>2500</v>
      </c>
      <c r="I54" s="7">
        <v>2500</v>
      </c>
      <c r="J54" s="7">
        <v>2500</v>
      </c>
      <c r="K54" s="7">
        <v>2500</v>
      </c>
      <c r="L54" s="7">
        <v>2500</v>
      </c>
      <c r="M54" s="7">
        <v>2500</v>
      </c>
      <c r="N54" s="7">
        <v>2500</v>
      </c>
      <c r="O54" s="7">
        <v>2500</v>
      </c>
      <c r="P54" s="7">
        <v>2500</v>
      </c>
      <c r="Q54" s="43">
        <f>SUM(E54:P54)</f>
        <v>30000</v>
      </c>
      <c r="R54" s="36">
        <f>Year.1.Detailed.Budget!E53/12</f>
        <v>2083.3333333333335</v>
      </c>
      <c r="S54" s="7">
        <f>R54</f>
        <v>2083.3333333333335</v>
      </c>
      <c r="T54" s="7">
        <f t="shared" ref="T54:AC54" si="25">S54</f>
        <v>2083.3333333333335</v>
      </c>
      <c r="U54" s="7">
        <f t="shared" si="25"/>
        <v>2083.3333333333335</v>
      </c>
      <c r="V54" s="7">
        <f t="shared" si="25"/>
        <v>2083.3333333333335</v>
      </c>
      <c r="W54" s="7">
        <f t="shared" si="25"/>
        <v>2083.3333333333335</v>
      </c>
      <c r="X54" s="7">
        <f t="shared" si="25"/>
        <v>2083.3333333333335</v>
      </c>
      <c r="Y54" s="7">
        <f t="shared" si="25"/>
        <v>2083.3333333333335</v>
      </c>
      <c r="Z54" s="7">
        <f t="shared" si="25"/>
        <v>2083.3333333333335</v>
      </c>
      <c r="AA54" s="7">
        <f t="shared" si="25"/>
        <v>2083.3333333333335</v>
      </c>
      <c r="AB54" s="7">
        <f t="shared" si="25"/>
        <v>2083.3333333333335</v>
      </c>
      <c r="AC54" s="7">
        <f t="shared" si="25"/>
        <v>2083.3333333333335</v>
      </c>
      <c r="AD54" s="43">
        <f>SUM(R54:AC54)</f>
        <v>24999.999999999996</v>
      </c>
      <c r="AE54" s="7"/>
      <c r="AF54" s="8"/>
      <c r="AG54" s="8"/>
      <c r="AH54" s="8"/>
      <c r="AI54" s="8"/>
      <c r="AJ54" s="8"/>
      <c r="AK54" s="8"/>
      <c r="AL54" s="8"/>
      <c r="AM54" s="8"/>
      <c r="AN54" s="8"/>
      <c r="AO54" s="8"/>
      <c r="AP54" s="9"/>
      <c r="AQ54" s="8"/>
    </row>
    <row r="55" spans="1:43" x14ac:dyDescent="0.3">
      <c r="D55" s="6" t="s">
        <v>52</v>
      </c>
      <c r="E55" s="7">
        <v>2083</v>
      </c>
      <c r="F55" s="7">
        <v>2083</v>
      </c>
      <c r="G55" s="7">
        <v>2083</v>
      </c>
      <c r="H55" s="7">
        <v>2083</v>
      </c>
      <c r="I55" s="7">
        <v>2083</v>
      </c>
      <c r="J55" s="7">
        <v>2083</v>
      </c>
      <c r="K55" s="7">
        <v>2083</v>
      </c>
      <c r="L55" s="7">
        <v>2083</v>
      </c>
      <c r="M55" s="7">
        <v>2083</v>
      </c>
      <c r="N55" s="7">
        <v>2083</v>
      </c>
      <c r="O55" s="7">
        <v>2083</v>
      </c>
      <c r="P55" s="7">
        <v>2083</v>
      </c>
      <c r="Q55" s="43">
        <f>SUM(E55:P55)</f>
        <v>24996</v>
      </c>
      <c r="R55" s="36">
        <f>Year.1.Detailed.Budget!E54/12</f>
        <v>5500</v>
      </c>
      <c r="S55" s="7">
        <f>R55</f>
        <v>5500</v>
      </c>
      <c r="T55" s="7">
        <f t="shared" ref="T55:AC55" si="26">S55</f>
        <v>5500</v>
      </c>
      <c r="U55" s="7">
        <f t="shared" si="26"/>
        <v>5500</v>
      </c>
      <c r="V55" s="7">
        <f t="shared" si="26"/>
        <v>5500</v>
      </c>
      <c r="W55" s="7">
        <f t="shared" si="26"/>
        <v>5500</v>
      </c>
      <c r="X55" s="7">
        <f t="shared" si="26"/>
        <v>5500</v>
      </c>
      <c r="Y55" s="7">
        <f t="shared" si="26"/>
        <v>5500</v>
      </c>
      <c r="Z55" s="7">
        <f t="shared" si="26"/>
        <v>5500</v>
      </c>
      <c r="AA55" s="7">
        <f t="shared" si="26"/>
        <v>5500</v>
      </c>
      <c r="AB55" s="7">
        <f t="shared" si="26"/>
        <v>5500</v>
      </c>
      <c r="AC55" s="7">
        <f t="shared" si="26"/>
        <v>5500</v>
      </c>
      <c r="AD55" s="43">
        <f>SUM(R55:AC55)</f>
        <v>66000</v>
      </c>
      <c r="AE55" s="7"/>
      <c r="AF55" s="8"/>
      <c r="AG55" s="8"/>
      <c r="AH55" s="8"/>
      <c r="AI55" s="8"/>
      <c r="AJ55" s="8"/>
      <c r="AK55" s="8"/>
      <c r="AL55" s="8"/>
      <c r="AM55" s="8"/>
      <c r="AN55" s="8"/>
      <c r="AO55" s="8"/>
      <c r="AP55" s="9"/>
      <c r="AQ55" s="8"/>
    </row>
    <row r="56" spans="1:43" s="13" customFormat="1" x14ac:dyDescent="0.3">
      <c r="A56" s="90"/>
      <c r="B56" s="90"/>
      <c r="C56" s="91" t="s">
        <v>53</v>
      </c>
      <c r="D56" s="90"/>
      <c r="E56" s="92">
        <f>SUM(E54:E55)</f>
        <v>4583</v>
      </c>
      <c r="F56" s="92">
        <f t="shared" ref="F56:AC56" si="27">SUM(F54:F55)</f>
        <v>4583</v>
      </c>
      <c r="G56" s="92">
        <f t="shared" si="27"/>
        <v>4583</v>
      </c>
      <c r="H56" s="92">
        <f t="shared" si="27"/>
        <v>4583</v>
      </c>
      <c r="I56" s="92">
        <f t="shared" si="27"/>
        <v>4583</v>
      </c>
      <c r="J56" s="92">
        <f t="shared" si="27"/>
        <v>4583</v>
      </c>
      <c r="K56" s="92">
        <f t="shared" si="27"/>
        <v>4583</v>
      </c>
      <c r="L56" s="92">
        <f t="shared" si="27"/>
        <v>4583</v>
      </c>
      <c r="M56" s="92">
        <f t="shared" si="27"/>
        <v>4583</v>
      </c>
      <c r="N56" s="92">
        <f t="shared" si="27"/>
        <v>4583</v>
      </c>
      <c r="O56" s="92">
        <f t="shared" si="27"/>
        <v>4583</v>
      </c>
      <c r="P56" s="92">
        <f t="shared" si="27"/>
        <v>4583</v>
      </c>
      <c r="Q56" s="47">
        <f>SUM(Q54:Q55)</f>
        <v>54996</v>
      </c>
      <c r="R56" s="93">
        <f t="shared" si="27"/>
        <v>7583.3333333333339</v>
      </c>
      <c r="S56" s="92">
        <f t="shared" si="27"/>
        <v>7583.3333333333339</v>
      </c>
      <c r="T56" s="92">
        <f t="shared" si="27"/>
        <v>7583.3333333333339</v>
      </c>
      <c r="U56" s="92">
        <f t="shared" si="27"/>
        <v>7583.3333333333339</v>
      </c>
      <c r="V56" s="92">
        <f t="shared" si="27"/>
        <v>7583.3333333333339</v>
      </c>
      <c r="W56" s="92">
        <f t="shared" si="27"/>
        <v>7583.3333333333339</v>
      </c>
      <c r="X56" s="92">
        <f t="shared" si="27"/>
        <v>7583.3333333333339</v>
      </c>
      <c r="Y56" s="92">
        <f t="shared" si="27"/>
        <v>7583.3333333333339</v>
      </c>
      <c r="Z56" s="92">
        <f t="shared" si="27"/>
        <v>7583.3333333333339</v>
      </c>
      <c r="AA56" s="92">
        <f t="shared" si="27"/>
        <v>7583.3333333333339</v>
      </c>
      <c r="AB56" s="92">
        <f t="shared" si="27"/>
        <v>7583.3333333333339</v>
      </c>
      <c r="AC56" s="92">
        <f t="shared" si="27"/>
        <v>7583.3333333333339</v>
      </c>
      <c r="AD56" s="47">
        <f>SUM(AD54:AD55)</f>
        <v>91000</v>
      </c>
      <c r="AE56" s="10"/>
      <c r="AF56" s="11"/>
      <c r="AG56" s="11"/>
      <c r="AH56" s="11"/>
      <c r="AI56" s="11"/>
      <c r="AJ56" s="11"/>
      <c r="AK56" s="11"/>
      <c r="AL56" s="11"/>
      <c r="AM56" s="11"/>
      <c r="AN56" s="11"/>
      <c r="AO56" s="11"/>
      <c r="AP56" s="12"/>
      <c r="AQ56" s="11"/>
    </row>
    <row r="57" spans="1:43" x14ac:dyDescent="0.3">
      <c r="E57" s="7"/>
      <c r="F57" s="7"/>
      <c r="G57" s="7"/>
      <c r="H57" s="7"/>
      <c r="I57" s="7"/>
      <c r="J57" s="7"/>
      <c r="K57" s="7"/>
      <c r="L57" s="7"/>
      <c r="M57" s="7"/>
      <c r="N57" s="7"/>
      <c r="O57" s="7"/>
      <c r="P57" s="7"/>
      <c r="Q57" s="43"/>
      <c r="R57" s="36"/>
      <c r="S57" s="7"/>
      <c r="T57" s="7"/>
      <c r="U57" s="7"/>
      <c r="V57" s="7"/>
      <c r="W57" s="7"/>
      <c r="X57" s="7"/>
      <c r="Y57" s="7"/>
      <c r="Z57" s="7"/>
      <c r="AA57" s="7"/>
      <c r="AB57" s="7"/>
      <c r="AC57" s="7"/>
      <c r="AD57" s="43"/>
      <c r="AE57" s="7"/>
      <c r="AF57" s="8"/>
      <c r="AG57" s="8"/>
      <c r="AH57" s="8"/>
      <c r="AI57" s="8"/>
      <c r="AJ57" s="8"/>
      <c r="AK57" s="8"/>
      <c r="AL57" s="8"/>
      <c r="AM57" s="8"/>
      <c r="AN57" s="8"/>
      <c r="AO57" s="8"/>
      <c r="AP57" s="9"/>
      <c r="AQ57" s="8"/>
    </row>
    <row r="58" spans="1:43" x14ac:dyDescent="0.3">
      <c r="C58" s="6" t="s">
        <v>54</v>
      </c>
      <c r="E58" s="7"/>
      <c r="F58" s="7"/>
      <c r="G58" s="7"/>
      <c r="H58" s="7"/>
      <c r="I58" s="7"/>
      <c r="J58" s="7"/>
      <c r="K58" s="7"/>
      <c r="L58" s="7"/>
      <c r="M58" s="7"/>
      <c r="N58" s="7"/>
      <c r="O58" s="7"/>
      <c r="P58" s="7"/>
      <c r="Q58" s="43"/>
      <c r="R58" s="36"/>
      <c r="S58" s="7"/>
      <c r="T58" s="7"/>
      <c r="U58" s="7"/>
      <c r="V58" s="7"/>
      <c r="W58" s="7"/>
      <c r="X58" s="7"/>
      <c r="Y58" s="7"/>
      <c r="Z58" s="7"/>
      <c r="AA58" s="7"/>
      <c r="AB58" s="7"/>
      <c r="AC58" s="7"/>
      <c r="AD58" s="43"/>
      <c r="AE58" s="7"/>
      <c r="AF58" s="8"/>
      <c r="AG58" s="8"/>
      <c r="AH58" s="8"/>
      <c r="AI58" s="8"/>
      <c r="AJ58" s="8"/>
      <c r="AK58" s="8"/>
      <c r="AL58" s="8"/>
      <c r="AM58" s="8"/>
      <c r="AN58" s="8"/>
      <c r="AO58" s="8"/>
      <c r="AP58" s="9"/>
      <c r="AQ58" s="8"/>
    </row>
    <row r="59" spans="1:43" x14ac:dyDescent="0.3">
      <c r="D59" s="6" t="s">
        <v>55</v>
      </c>
      <c r="E59" s="7">
        <v>3333</v>
      </c>
      <c r="F59" s="7">
        <v>3333</v>
      </c>
      <c r="G59" s="7">
        <v>3333</v>
      </c>
      <c r="H59" s="7">
        <v>3333</v>
      </c>
      <c r="I59" s="7">
        <v>3333</v>
      </c>
      <c r="J59" s="7">
        <v>3333</v>
      </c>
      <c r="K59" s="7">
        <v>3333</v>
      </c>
      <c r="L59" s="7">
        <v>3333</v>
      </c>
      <c r="M59" s="7">
        <v>3333</v>
      </c>
      <c r="N59" s="7">
        <v>3333</v>
      </c>
      <c r="O59" s="7">
        <v>3333</v>
      </c>
      <c r="P59" s="7">
        <v>3333</v>
      </c>
      <c r="Q59" s="43">
        <f>SUM(E59:P59)</f>
        <v>39996</v>
      </c>
      <c r="R59" s="36">
        <v>0</v>
      </c>
      <c r="S59" s="7">
        <v>0</v>
      </c>
      <c r="T59" s="7">
        <v>0</v>
      </c>
      <c r="U59" s="7">
        <v>0</v>
      </c>
      <c r="V59" s="7">
        <v>0</v>
      </c>
      <c r="W59" s="7">
        <v>0</v>
      </c>
      <c r="X59" s="7">
        <v>0</v>
      </c>
      <c r="Y59" s="7">
        <v>0</v>
      </c>
      <c r="Z59" s="7">
        <v>0</v>
      </c>
      <c r="AA59" s="7">
        <v>0</v>
      </c>
      <c r="AB59" s="7">
        <v>0</v>
      </c>
      <c r="AC59" s="7">
        <v>0</v>
      </c>
      <c r="AD59" s="43">
        <f>SUM(R59:AC59)</f>
        <v>0</v>
      </c>
      <c r="AE59" s="7"/>
      <c r="AF59" s="8"/>
      <c r="AG59" s="8"/>
      <c r="AH59" s="8"/>
      <c r="AI59" s="8"/>
      <c r="AJ59" s="8"/>
      <c r="AK59" s="8"/>
      <c r="AL59" s="8"/>
      <c r="AM59" s="8"/>
      <c r="AN59" s="8"/>
      <c r="AO59" s="8"/>
      <c r="AP59" s="9"/>
      <c r="AQ59" s="8"/>
    </row>
    <row r="60" spans="1:43" x14ac:dyDescent="0.3">
      <c r="D60" s="6" t="s">
        <v>56</v>
      </c>
      <c r="E60" s="7">
        <v>0</v>
      </c>
      <c r="F60" s="7">
        <v>0</v>
      </c>
      <c r="G60" s="7">
        <v>0</v>
      </c>
      <c r="H60" s="7">
        <v>0</v>
      </c>
      <c r="I60" s="7">
        <v>0</v>
      </c>
      <c r="J60" s="7">
        <v>0</v>
      </c>
      <c r="K60" s="7">
        <v>0</v>
      </c>
      <c r="L60" s="7">
        <v>0</v>
      </c>
      <c r="M60" s="7">
        <v>0</v>
      </c>
      <c r="N60" s="7">
        <v>0</v>
      </c>
      <c r="O60" s="7">
        <v>0</v>
      </c>
      <c r="P60" s="7">
        <v>0</v>
      </c>
      <c r="Q60" s="43">
        <f t="shared" ref="Q60:Q62" si="28">SUM(E60:P60)</f>
        <v>0</v>
      </c>
      <c r="R60" s="36">
        <v>0</v>
      </c>
      <c r="S60" s="7">
        <v>0</v>
      </c>
      <c r="T60" s="7">
        <v>0</v>
      </c>
      <c r="U60" s="7">
        <v>0</v>
      </c>
      <c r="V60" s="7">
        <v>0</v>
      </c>
      <c r="W60" s="7">
        <v>0</v>
      </c>
      <c r="X60" s="7">
        <v>0</v>
      </c>
      <c r="Y60" s="7">
        <v>0</v>
      </c>
      <c r="Z60" s="7">
        <v>0</v>
      </c>
      <c r="AA60" s="7">
        <v>0</v>
      </c>
      <c r="AB60" s="7">
        <v>0</v>
      </c>
      <c r="AC60" s="7">
        <v>0</v>
      </c>
      <c r="AD60" s="43">
        <f t="shared" ref="AD60:AD62" si="29">SUM(R60:AC60)</f>
        <v>0</v>
      </c>
      <c r="AE60" s="7"/>
      <c r="AF60" s="8"/>
      <c r="AG60" s="8"/>
      <c r="AH60" s="8"/>
      <c r="AI60" s="8"/>
      <c r="AJ60" s="8"/>
      <c r="AK60" s="8"/>
      <c r="AL60" s="8"/>
      <c r="AM60" s="8"/>
      <c r="AN60" s="8"/>
      <c r="AO60" s="8"/>
      <c r="AP60" s="9"/>
      <c r="AQ60" s="8"/>
    </row>
    <row r="61" spans="1:43" x14ac:dyDescent="0.3">
      <c r="D61" s="6" t="s">
        <v>57</v>
      </c>
      <c r="E61" s="7">
        <v>14167</v>
      </c>
      <c r="F61" s="7">
        <v>14167</v>
      </c>
      <c r="G61" s="7">
        <v>14167</v>
      </c>
      <c r="H61" s="7">
        <v>14167</v>
      </c>
      <c r="I61" s="7">
        <v>14167</v>
      </c>
      <c r="J61" s="7">
        <v>14167</v>
      </c>
      <c r="K61" s="7">
        <v>14167</v>
      </c>
      <c r="L61" s="7">
        <v>14167</v>
      </c>
      <c r="M61" s="7">
        <v>14167</v>
      </c>
      <c r="N61" s="7">
        <v>14167</v>
      </c>
      <c r="O61" s="7">
        <v>14167</v>
      </c>
      <c r="P61" s="7">
        <v>14167</v>
      </c>
      <c r="Q61" s="43">
        <f t="shared" si="28"/>
        <v>170004</v>
      </c>
      <c r="R61" s="36">
        <f>Year.1.Detailed.Budget!E60/12</f>
        <v>8112.5</v>
      </c>
      <c r="S61" s="7">
        <f>R61</f>
        <v>8112.5</v>
      </c>
      <c r="T61" s="7">
        <f t="shared" ref="T61:AC61" si="30">S61</f>
        <v>8112.5</v>
      </c>
      <c r="U61" s="7">
        <f t="shared" si="30"/>
        <v>8112.5</v>
      </c>
      <c r="V61" s="7">
        <f t="shared" si="30"/>
        <v>8112.5</v>
      </c>
      <c r="W61" s="7">
        <f t="shared" si="30"/>
        <v>8112.5</v>
      </c>
      <c r="X61" s="7">
        <f t="shared" si="30"/>
        <v>8112.5</v>
      </c>
      <c r="Y61" s="7">
        <f t="shared" si="30"/>
        <v>8112.5</v>
      </c>
      <c r="Z61" s="7">
        <f t="shared" si="30"/>
        <v>8112.5</v>
      </c>
      <c r="AA61" s="7">
        <f t="shared" si="30"/>
        <v>8112.5</v>
      </c>
      <c r="AB61" s="7">
        <f t="shared" si="30"/>
        <v>8112.5</v>
      </c>
      <c r="AC61" s="7">
        <f t="shared" si="30"/>
        <v>8112.5</v>
      </c>
      <c r="AD61" s="43">
        <f t="shared" si="29"/>
        <v>97350</v>
      </c>
      <c r="AE61" s="7"/>
      <c r="AF61" s="8"/>
      <c r="AG61" s="8"/>
      <c r="AH61" s="8"/>
      <c r="AI61" s="8"/>
      <c r="AJ61" s="8"/>
      <c r="AK61" s="8"/>
      <c r="AL61" s="8"/>
      <c r="AM61" s="8"/>
      <c r="AN61" s="8"/>
      <c r="AO61" s="8"/>
      <c r="AP61" s="9"/>
      <c r="AQ61" s="8"/>
    </row>
    <row r="62" spans="1:43" x14ac:dyDescent="0.3">
      <c r="D62" s="6" t="s">
        <v>58</v>
      </c>
      <c r="E62" s="7">
        <v>0</v>
      </c>
      <c r="F62" s="7">
        <v>0</v>
      </c>
      <c r="G62" s="7">
        <v>0</v>
      </c>
      <c r="H62" s="7">
        <v>0</v>
      </c>
      <c r="I62" s="7">
        <v>0</v>
      </c>
      <c r="J62" s="7">
        <v>0</v>
      </c>
      <c r="K62" s="7">
        <v>0</v>
      </c>
      <c r="L62" s="7">
        <v>0</v>
      </c>
      <c r="M62" s="7">
        <v>0</v>
      </c>
      <c r="N62" s="7">
        <v>0</v>
      </c>
      <c r="O62" s="7">
        <v>0</v>
      </c>
      <c r="P62" s="7">
        <v>0</v>
      </c>
      <c r="Q62" s="43">
        <f t="shared" si="28"/>
        <v>0</v>
      </c>
      <c r="R62" s="36">
        <v>0</v>
      </c>
      <c r="S62" s="7">
        <v>0</v>
      </c>
      <c r="T62" s="7">
        <v>0</v>
      </c>
      <c r="U62" s="7">
        <v>0</v>
      </c>
      <c r="V62" s="7">
        <v>0</v>
      </c>
      <c r="W62" s="7">
        <v>0</v>
      </c>
      <c r="X62" s="7">
        <v>0</v>
      </c>
      <c r="Y62" s="7">
        <v>0</v>
      </c>
      <c r="Z62" s="7">
        <v>0</v>
      </c>
      <c r="AA62" s="7">
        <v>0</v>
      </c>
      <c r="AB62" s="7">
        <v>0</v>
      </c>
      <c r="AC62" s="7">
        <v>0</v>
      </c>
      <c r="AD62" s="43">
        <f t="shared" si="29"/>
        <v>0</v>
      </c>
      <c r="AE62" s="7"/>
      <c r="AF62" s="8"/>
      <c r="AG62" s="8"/>
      <c r="AH62" s="8"/>
      <c r="AI62" s="8"/>
      <c r="AJ62" s="8"/>
      <c r="AK62" s="8"/>
      <c r="AL62" s="8"/>
      <c r="AM62" s="8"/>
      <c r="AN62" s="8"/>
      <c r="AO62" s="8"/>
      <c r="AP62" s="9"/>
      <c r="AQ62" s="8"/>
    </row>
    <row r="63" spans="1:43" s="13" customFormat="1" x14ac:dyDescent="0.3">
      <c r="A63" s="90"/>
      <c r="B63" s="90"/>
      <c r="C63" s="91" t="s">
        <v>59</v>
      </c>
      <c r="D63" s="90"/>
      <c r="E63" s="92">
        <f>SUM(E59:E62)</f>
        <v>17500</v>
      </c>
      <c r="F63" s="92">
        <f t="shared" ref="F63:AD63" si="31">SUM(F59:F62)</f>
        <v>17500</v>
      </c>
      <c r="G63" s="92">
        <f t="shared" si="31"/>
        <v>17500</v>
      </c>
      <c r="H63" s="92">
        <f t="shared" si="31"/>
        <v>17500</v>
      </c>
      <c r="I63" s="92">
        <f t="shared" si="31"/>
        <v>17500</v>
      </c>
      <c r="J63" s="92">
        <f t="shared" si="31"/>
        <v>17500</v>
      </c>
      <c r="K63" s="92">
        <f t="shared" si="31"/>
        <v>17500</v>
      </c>
      <c r="L63" s="92">
        <f t="shared" si="31"/>
        <v>17500</v>
      </c>
      <c r="M63" s="92">
        <f t="shared" si="31"/>
        <v>17500</v>
      </c>
      <c r="N63" s="92">
        <f t="shared" si="31"/>
        <v>17500</v>
      </c>
      <c r="O63" s="92">
        <f t="shared" si="31"/>
        <v>17500</v>
      </c>
      <c r="P63" s="92">
        <f t="shared" si="31"/>
        <v>17500</v>
      </c>
      <c r="Q63" s="47">
        <f t="shared" si="31"/>
        <v>210000</v>
      </c>
      <c r="R63" s="93">
        <f t="shared" si="31"/>
        <v>8112.5</v>
      </c>
      <c r="S63" s="92">
        <f t="shared" si="31"/>
        <v>8112.5</v>
      </c>
      <c r="T63" s="92">
        <f t="shared" si="31"/>
        <v>8112.5</v>
      </c>
      <c r="U63" s="92">
        <f t="shared" si="31"/>
        <v>8112.5</v>
      </c>
      <c r="V63" s="92">
        <f t="shared" si="31"/>
        <v>8112.5</v>
      </c>
      <c r="W63" s="92">
        <f t="shared" si="31"/>
        <v>8112.5</v>
      </c>
      <c r="X63" s="92">
        <f t="shared" si="31"/>
        <v>8112.5</v>
      </c>
      <c r="Y63" s="92">
        <f t="shared" si="31"/>
        <v>8112.5</v>
      </c>
      <c r="Z63" s="92">
        <f t="shared" si="31"/>
        <v>8112.5</v>
      </c>
      <c r="AA63" s="92">
        <f t="shared" si="31"/>
        <v>8112.5</v>
      </c>
      <c r="AB63" s="92">
        <f t="shared" si="31"/>
        <v>8112.5</v>
      </c>
      <c r="AC63" s="92">
        <f t="shared" si="31"/>
        <v>8112.5</v>
      </c>
      <c r="AD63" s="47">
        <f t="shared" si="31"/>
        <v>97350</v>
      </c>
      <c r="AE63" s="10"/>
      <c r="AF63" s="11"/>
      <c r="AG63" s="11"/>
      <c r="AH63" s="11"/>
      <c r="AI63" s="11"/>
      <c r="AJ63" s="11"/>
      <c r="AK63" s="11"/>
      <c r="AL63" s="11"/>
      <c r="AM63" s="11"/>
      <c r="AN63" s="11"/>
      <c r="AO63" s="11"/>
      <c r="AP63" s="12"/>
      <c r="AQ63" s="11"/>
    </row>
    <row r="64" spans="1:43" x14ac:dyDescent="0.3">
      <c r="E64" s="7"/>
      <c r="F64" s="7"/>
      <c r="G64" s="7"/>
      <c r="H64" s="7"/>
      <c r="I64" s="7"/>
      <c r="J64" s="7"/>
      <c r="K64" s="7"/>
      <c r="L64" s="7"/>
      <c r="M64" s="7"/>
      <c r="N64" s="7"/>
      <c r="O64" s="7"/>
      <c r="P64" s="7"/>
      <c r="Q64" s="43"/>
      <c r="R64" s="36"/>
      <c r="S64" s="7"/>
      <c r="T64" s="7"/>
      <c r="U64" s="7"/>
      <c r="V64" s="7"/>
      <c r="W64" s="7"/>
      <c r="X64" s="7"/>
      <c r="Y64" s="7"/>
      <c r="Z64" s="7"/>
      <c r="AA64" s="7"/>
      <c r="AB64" s="7"/>
      <c r="AC64" s="7"/>
      <c r="AD64" s="43"/>
      <c r="AE64" s="7"/>
      <c r="AF64" s="8"/>
      <c r="AG64" s="8"/>
      <c r="AH64" s="8"/>
      <c r="AI64" s="8"/>
      <c r="AJ64" s="8"/>
      <c r="AK64" s="8"/>
      <c r="AL64" s="8"/>
      <c r="AM64" s="8"/>
      <c r="AN64" s="8"/>
      <c r="AO64" s="8"/>
      <c r="AP64" s="9"/>
      <c r="AQ64" s="8"/>
    </row>
    <row r="65" spans="1:43" s="5" customFormat="1" x14ac:dyDescent="0.3">
      <c r="A65" s="84"/>
      <c r="B65" s="85" t="s">
        <v>60</v>
      </c>
      <c r="C65" s="84"/>
      <c r="D65" s="84"/>
      <c r="E65" s="86">
        <f>E63+E56+E51</f>
        <v>645789</v>
      </c>
      <c r="F65" s="86">
        <f t="shared" ref="F65:AC65" si="32">F63+F56+F51</f>
        <v>779936</v>
      </c>
      <c r="G65" s="86">
        <f t="shared" si="32"/>
        <v>645789</v>
      </c>
      <c r="H65" s="86">
        <f t="shared" si="32"/>
        <v>779936</v>
      </c>
      <c r="I65" s="86">
        <f t="shared" si="32"/>
        <v>645789</v>
      </c>
      <c r="J65" s="86">
        <f t="shared" si="32"/>
        <v>779936</v>
      </c>
      <c r="K65" s="86">
        <f t="shared" si="32"/>
        <v>645789</v>
      </c>
      <c r="L65" s="86">
        <f t="shared" si="32"/>
        <v>779936</v>
      </c>
      <c r="M65" s="86">
        <f t="shared" si="32"/>
        <v>645789</v>
      </c>
      <c r="N65" s="86">
        <f t="shared" si="32"/>
        <v>779936</v>
      </c>
      <c r="O65" s="86">
        <f t="shared" si="32"/>
        <v>645789</v>
      </c>
      <c r="P65" s="86">
        <f t="shared" si="32"/>
        <v>779936</v>
      </c>
      <c r="Q65" s="44">
        <f t="shared" si="32"/>
        <v>8554350</v>
      </c>
      <c r="R65" s="87">
        <f t="shared" si="32"/>
        <v>211975.83333333334</v>
      </c>
      <c r="S65" s="86">
        <f t="shared" si="32"/>
        <v>211975.83333333334</v>
      </c>
      <c r="T65" s="86">
        <f t="shared" si="32"/>
        <v>211975.83333333334</v>
      </c>
      <c r="U65" s="86">
        <f t="shared" si="32"/>
        <v>211975.83333333334</v>
      </c>
      <c r="V65" s="86">
        <f t="shared" si="32"/>
        <v>211975.83333333334</v>
      </c>
      <c r="W65" s="86">
        <f t="shared" si="32"/>
        <v>211975.83333333334</v>
      </c>
      <c r="X65" s="86">
        <f t="shared" si="32"/>
        <v>211975.83333333334</v>
      </c>
      <c r="Y65" s="86">
        <f t="shared" si="32"/>
        <v>211975.83333333334</v>
      </c>
      <c r="Z65" s="86">
        <f t="shared" si="32"/>
        <v>211975.83333333334</v>
      </c>
      <c r="AA65" s="86">
        <f t="shared" si="32"/>
        <v>211975.83333333334</v>
      </c>
      <c r="AB65" s="86">
        <f t="shared" si="32"/>
        <v>211975.83333333334</v>
      </c>
      <c r="AC65" s="86">
        <f t="shared" si="32"/>
        <v>211975.83333333334</v>
      </c>
      <c r="AD65" s="44">
        <f t="shared" ref="AD65" si="33">AD63+AD56+AD51</f>
        <v>2543710</v>
      </c>
      <c r="AE65" s="14"/>
      <c r="AF65" s="15"/>
      <c r="AG65" s="15"/>
      <c r="AH65" s="15"/>
      <c r="AI65" s="15"/>
      <c r="AJ65" s="15"/>
      <c r="AK65" s="15"/>
      <c r="AL65" s="15"/>
      <c r="AM65" s="15"/>
      <c r="AN65" s="15"/>
      <c r="AO65" s="15"/>
      <c r="AP65" s="16"/>
      <c r="AQ65" s="15"/>
    </row>
    <row r="66" spans="1:43" x14ac:dyDescent="0.3">
      <c r="E66" s="7"/>
      <c r="F66" s="7"/>
      <c r="G66" s="7"/>
      <c r="H66" s="7"/>
      <c r="I66" s="7"/>
      <c r="J66" s="7"/>
      <c r="K66" s="7"/>
      <c r="L66" s="7"/>
      <c r="M66" s="7"/>
      <c r="N66" s="7"/>
      <c r="O66" s="7"/>
      <c r="P66" s="7"/>
      <c r="Q66" s="43"/>
      <c r="R66" s="36"/>
      <c r="S66" s="7"/>
      <c r="T66" s="7"/>
      <c r="U66" s="7"/>
      <c r="V66" s="7"/>
      <c r="W66" s="7"/>
      <c r="X66" s="7"/>
      <c r="Y66" s="7"/>
      <c r="Z66" s="7"/>
      <c r="AA66" s="7"/>
      <c r="AB66" s="7"/>
      <c r="AC66" s="7"/>
      <c r="AD66" s="43"/>
      <c r="AE66" s="7"/>
      <c r="AF66" s="8"/>
      <c r="AG66" s="8"/>
      <c r="AH66" s="8"/>
      <c r="AI66" s="8"/>
      <c r="AJ66" s="8"/>
      <c r="AK66" s="8"/>
      <c r="AL66" s="8"/>
      <c r="AM66" s="8"/>
      <c r="AN66" s="8"/>
      <c r="AO66" s="8"/>
      <c r="AP66" s="9"/>
      <c r="AQ66" s="8"/>
    </row>
    <row r="67" spans="1:43" x14ac:dyDescent="0.3">
      <c r="B67" s="27" t="s">
        <v>61</v>
      </c>
      <c r="E67" s="7"/>
      <c r="F67" s="7"/>
      <c r="G67" s="7"/>
      <c r="H67" s="7"/>
      <c r="I67" s="7"/>
      <c r="J67" s="7"/>
      <c r="K67" s="7"/>
      <c r="L67" s="7"/>
      <c r="M67" s="7"/>
      <c r="N67" s="7"/>
      <c r="O67" s="7"/>
      <c r="P67" s="7"/>
      <c r="Q67" s="43"/>
      <c r="R67" s="36"/>
      <c r="S67" s="7"/>
      <c r="T67" s="7"/>
      <c r="U67" s="7"/>
      <c r="V67" s="7"/>
      <c r="W67" s="7"/>
      <c r="X67" s="7"/>
      <c r="Y67" s="7"/>
      <c r="Z67" s="7"/>
      <c r="AA67" s="7"/>
      <c r="AB67" s="7"/>
      <c r="AC67" s="7"/>
      <c r="AD67" s="43"/>
      <c r="AE67" s="7"/>
      <c r="AF67" s="8"/>
      <c r="AG67" s="8"/>
      <c r="AH67" s="8"/>
      <c r="AI67" s="8"/>
      <c r="AJ67" s="8"/>
      <c r="AK67" s="8"/>
      <c r="AL67" s="8"/>
      <c r="AM67" s="8"/>
      <c r="AN67" s="8"/>
      <c r="AO67" s="8"/>
      <c r="AP67" s="9"/>
      <c r="AQ67" s="8"/>
    </row>
    <row r="68" spans="1:43" x14ac:dyDescent="0.3">
      <c r="C68" s="6" t="s">
        <v>42</v>
      </c>
      <c r="E68" s="7"/>
      <c r="F68" s="7"/>
      <c r="G68" s="7"/>
      <c r="H68" s="7"/>
      <c r="I68" s="7"/>
      <c r="J68" s="7"/>
      <c r="K68" s="7"/>
      <c r="L68" s="7"/>
      <c r="M68" s="7"/>
      <c r="N68" s="7"/>
      <c r="O68" s="7"/>
      <c r="P68" s="7"/>
      <c r="Q68" s="43"/>
      <c r="R68" s="36"/>
      <c r="S68" s="7"/>
      <c r="T68" s="7"/>
      <c r="U68" s="7"/>
      <c r="V68" s="7"/>
      <c r="W68" s="7"/>
      <c r="X68" s="7"/>
      <c r="Y68" s="7"/>
      <c r="Z68" s="7"/>
      <c r="AA68" s="7"/>
      <c r="AB68" s="7"/>
      <c r="AC68" s="7"/>
      <c r="AD68" s="43"/>
      <c r="AE68" s="7"/>
      <c r="AF68" s="8"/>
      <c r="AG68" s="8"/>
      <c r="AH68" s="8"/>
      <c r="AI68" s="8"/>
      <c r="AJ68" s="8"/>
      <c r="AK68" s="8"/>
      <c r="AL68" s="8"/>
      <c r="AM68" s="8"/>
      <c r="AN68" s="8"/>
      <c r="AO68" s="8"/>
      <c r="AP68" s="9"/>
      <c r="AQ68" s="8"/>
    </row>
    <row r="69" spans="1:43" s="13" customFormat="1" x14ac:dyDescent="0.3">
      <c r="A69" s="6"/>
      <c r="B69" s="6"/>
      <c r="C69" s="6"/>
      <c r="D69" s="6" t="s">
        <v>43</v>
      </c>
      <c r="E69" s="7">
        <v>115427</v>
      </c>
      <c r="F69" s="7">
        <v>115427</v>
      </c>
      <c r="G69" s="7">
        <v>115427</v>
      </c>
      <c r="H69" s="7">
        <v>115427</v>
      </c>
      <c r="I69" s="7">
        <v>115427</v>
      </c>
      <c r="J69" s="7">
        <v>115427</v>
      </c>
      <c r="K69" s="7">
        <v>115427</v>
      </c>
      <c r="L69" s="7">
        <v>115427</v>
      </c>
      <c r="M69" s="7">
        <v>115427</v>
      </c>
      <c r="N69" s="7">
        <v>115427</v>
      </c>
      <c r="O69" s="7">
        <v>115427</v>
      </c>
      <c r="P69" s="7">
        <v>115427</v>
      </c>
      <c r="Q69" s="43">
        <f>SUM(E69:P69)</f>
        <v>1385124</v>
      </c>
      <c r="R69" s="36">
        <f>Year.1.Detailed.Budget!E68/12</f>
        <v>43750</v>
      </c>
      <c r="S69" s="7">
        <f>R69</f>
        <v>43750</v>
      </c>
      <c r="T69" s="7">
        <f t="shared" ref="T69:AC69" si="34">S69</f>
        <v>43750</v>
      </c>
      <c r="U69" s="7">
        <f t="shared" si="34"/>
        <v>43750</v>
      </c>
      <c r="V69" s="7">
        <f t="shared" si="34"/>
        <v>43750</v>
      </c>
      <c r="W69" s="7">
        <f t="shared" si="34"/>
        <v>43750</v>
      </c>
      <c r="X69" s="7">
        <f t="shared" si="34"/>
        <v>43750</v>
      </c>
      <c r="Y69" s="7">
        <f t="shared" si="34"/>
        <v>43750</v>
      </c>
      <c r="Z69" s="7">
        <f t="shared" si="34"/>
        <v>43750</v>
      </c>
      <c r="AA69" s="7">
        <f t="shared" si="34"/>
        <v>43750</v>
      </c>
      <c r="AB69" s="7">
        <f t="shared" si="34"/>
        <v>43750</v>
      </c>
      <c r="AC69" s="7">
        <f t="shared" si="34"/>
        <v>43750</v>
      </c>
      <c r="AD69" s="43">
        <f>SUM(R69:AC69)</f>
        <v>525000</v>
      </c>
      <c r="AE69" s="10"/>
      <c r="AF69" s="11"/>
      <c r="AG69" s="11"/>
      <c r="AH69" s="11"/>
      <c r="AI69" s="11"/>
      <c r="AJ69" s="11"/>
      <c r="AK69" s="11"/>
      <c r="AL69" s="11"/>
      <c r="AM69" s="11"/>
      <c r="AN69" s="11"/>
      <c r="AO69" s="11"/>
      <c r="AP69" s="12"/>
      <c r="AQ69" s="11"/>
    </row>
    <row r="70" spans="1:43" x14ac:dyDescent="0.3">
      <c r="D70" s="6" t="s">
        <v>45</v>
      </c>
      <c r="E70" s="7">
        <v>8121</v>
      </c>
      <c r="F70" s="7">
        <v>8121</v>
      </c>
      <c r="G70" s="7">
        <v>8121</v>
      </c>
      <c r="H70" s="7">
        <v>8121</v>
      </c>
      <c r="I70" s="7">
        <v>8121</v>
      </c>
      <c r="J70" s="7">
        <v>8121</v>
      </c>
      <c r="K70" s="7">
        <v>8121</v>
      </c>
      <c r="L70" s="7">
        <v>8121</v>
      </c>
      <c r="M70" s="7">
        <v>8121</v>
      </c>
      <c r="N70" s="7">
        <v>8121</v>
      </c>
      <c r="O70" s="7">
        <v>8121</v>
      </c>
      <c r="P70" s="7">
        <v>8121</v>
      </c>
      <c r="Q70" s="43">
        <f t="shared" ref="Q70:Q73" si="35">SUM(E70:P70)</f>
        <v>97452</v>
      </c>
      <c r="R70" s="36">
        <f>Year.1.Detailed.Budget!E69/12</f>
        <v>3500</v>
      </c>
      <c r="S70" s="7">
        <f t="shared" ref="S70:AC73" si="36">R70</f>
        <v>3500</v>
      </c>
      <c r="T70" s="7">
        <f t="shared" si="36"/>
        <v>3500</v>
      </c>
      <c r="U70" s="7">
        <f t="shared" si="36"/>
        <v>3500</v>
      </c>
      <c r="V70" s="7">
        <f t="shared" si="36"/>
        <v>3500</v>
      </c>
      <c r="W70" s="7">
        <f t="shared" si="36"/>
        <v>3500</v>
      </c>
      <c r="X70" s="7">
        <f t="shared" si="36"/>
        <v>3500</v>
      </c>
      <c r="Y70" s="7">
        <f t="shared" si="36"/>
        <v>3500</v>
      </c>
      <c r="Z70" s="7">
        <f t="shared" si="36"/>
        <v>3500</v>
      </c>
      <c r="AA70" s="7">
        <f t="shared" si="36"/>
        <v>3500</v>
      </c>
      <c r="AB70" s="7">
        <f t="shared" si="36"/>
        <v>3500</v>
      </c>
      <c r="AC70" s="7">
        <f t="shared" si="36"/>
        <v>3500</v>
      </c>
      <c r="AD70" s="43">
        <f t="shared" ref="AD70:AD73" si="37">SUM(R70:AC70)</f>
        <v>42000</v>
      </c>
      <c r="AE70" s="7"/>
      <c r="AF70" s="8"/>
      <c r="AG70" s="8"/>
      <c r="AH70" s="8"/>
      <c r="AI70" s="8"/>
      <c r="AJ70" s="8"/>
      <c r="AK70" s="8"/>
      <c r="AL70" s="8"/>
      <c r="AM70" s="8"/>
      <c r="AN70" s="8"/>
      <c r="AO70" s="8"/>
      <c r="AP70" s="9"/>
      <c r="AQ70" s="8"/>
    </row>
    <row r="71" spans="1:43" x14ac:dyDescent="0.3">
      <c r="D71" s="6" t="s">
        <v>46</v>
      </c>
      <c r="E71" s="7">
        <v>14466</v>
      </c>
      <c r="F71" s="7">
        <v>14466</v>
      </c>
      <c r="G71" s="7">
        <v>14466</v>
      </c>
      <c r="H71" s="7">
        <v>14466</v>
      </c>
      <c r="I71" s="7">
        <v>14466</v>
      </c>
      <c r="J71" s="7">
        <v>14466</v>
      </c>
      <c r="K71" s="7">
        <v>14466</v>
      </c>
      <c r="L71" s="7">
        <v>14466</v>
      </c>
      <c r="M71" s="7">
        <v>14466</v>
      </c>
      <c r="N71" s="7">
        <v>14466</v>
      </c>
      <c r="O71" s="7">
        <v>14466</v>
      </c>
      <c r="P71" s="7">
        <v>14466</v>
      </c>
      <c r="Q71" s="43">
        <f t="shared" si="35"/>
        <v>173592</v>
      </c>
      <c r="R71" s="36">
        <f>Year.1.Detailed.Budget!E70/12</f>
        <v>2500</v>
      </c>
      <c r="S71" s="7">
        <f t="shared" si="36"/>
        <v>2500</v>
      </c>
      <c r="T71" s="7">
        <f t="shared" si="36"/>
        <v>2500</v>
      </c>
      <c r="U71" s="7">
        <f t="shared" si="36"/>
        <v>2500</v>
      </c>
      <c r="V71" s="7">
        <f t="shared" si="36"/>
        <v>2500</v>
      </c>
      <c r="W71" s="7">
        <f t="shared" si="36"/>
        <v>2500</v>
      </c>
      <c r="X71" s="7">
        <f t="shared" si="36"/>
        <v>2500</v>
      </c>
      <c r="Y71" s="7">
        <f t="shared" si="36"/>
        <v>2500</v>
      </c>
      <c r="Z71" s="7">
        <f t="shared" si="36"/>
        <v>2500</v>
      </c>
      <c r="AA71" s="7">
        <f t="shared" si="36"/>
        <v>2500</v>
      </c>
      <c r="AB71" s="7">
        <f t="shared" si="36"/>
        <v>2500</v>
      </c>
      <c r="AC71" s="7">
        <f t="shared" si="36"/>
        <v>2500</v>
      </c>
      <c r="AD71" s="43">
        <f t="shared" si="37"/>
        <v>30000</v>
      </c>
      <c r="AE71" s="7"/>
      <c r="AF71" s="8"/>
      <c r="AG71" s="8"/>
      <c r="AH71" s="8"/>
      <c r="AI71" s="8"/>
      <c r="AJ71" s="8"/>
      <c r="AK71" s="8"/>
      <c r="AL71" s="8"/>
      <c r="AM71" s="8"/>
      <c r="AN71" s="8"/>
      <c r="AO71" s="8"/>
      <c r="AP71" s="9"/>
      <c r="AQ71" s="8"/>
    </row>
    <row r="72" spans="1:43" s="13" customFormat="1" x14ac:dyDescent="0.3">
      <c r="A72" s="6"/>
      <c r="B72" s="6"/>
      <c r="C72" s="6"/>
      <c r="D72" s="6" t="s">
        <v>47</v>
      </c>
      <c r="E72" s="7">
        <v>4851</v>
      </c>
      <c r="F72" s="7">
        <v>4851</v>
      </c>
      <c r="G72" s="7">
        <v>4851</v>
      </c>
      <c r="H72" s="7">
        <v>4851</v>
      </c>
      <c r="I72" s="7">
        <v>4851</v>
      </c>
      <c r="J72" s="7">
        <v>4851</v>
      </c>
      <c r="K72" s="7">
        <v>4851</v>
      </c>
      <c r="L72" s="7">
        <v>4851</v>
      </c>
      <c r="M72" s="7">
        <v>4851</v>
      </c>
      <c r="N72" s="7">
        <v>4851</v>
      </c>
      <c r="O72" s="7">
        <v>4851</v>
      </c>
      <c r="P72" s="7">
        <v>4851</v>
      </c>
      <c r="Q72" s="43">
        <f t="shared" si="35"/>
        <v>58212</v>
      </c>
      <c r="R72" s="36">
        <f>Year.1.Detailed.Budget!E71/12</f>
        <v>3281.25</v>
      </c>
      <c r="S72" s="7">
        <f t="shared" si="36"/>
        <v>3281.25</v>
      </c>
      <c r="T72" s="7">
        <f t="shared" si="36"/>
        <v>3281.25</v>
      </c>
      <c r="U72" s="7">
        <f t="shared" si="36"/>
        <v>3281.25</v>
      </c>
      <c r="V72" s="7">
        <f t="shared" si="36"/>
        <v>3281.25</v>
      </c>
      <c r="W72" s="7">
        <f t="shared" si="36"/>
        <v>3281.25</v>
      </c>
      <c r="X72" s="7">
        <f t="shared" si="36"/>
        <v>3281.25</v>
      </c>
      <c r="Y72" s="7">
        <f t="shared" si="36"/>
        <v>3281.25</v>
      </c>
      <c r="Z72" s="7">
        <f t="shared" si="36"/>
        <v>3281.25</v>
      </c>
      <c r="AA72" s="7">
        <f t="shared" si="36"/>
        <v>3281.25</v>
      </c>
      <c r="AB72" s="7">
        <f t="shared" si="36"/>
        <v>3281.25</v>
      </c>
      <c r="AC72" s="7">
        <f t="shared" si="36"/>
        <v>3281.25</v>
      </c>
      <c r="AD72" s="43">
        <f t="shared" si="37"/>
        <v>39375</v>
      </c>
      <c r="AE72" s="10"/>
      <c r="AF72" s="11"/>
      <c r="AG72" s="11"/>
      <c r="AH72" s="11"/>
      <c r="AI72" s="11"/>
      <c r="AJ72" s="11"/>
      <c r="AK72" s="11"/>
      <c r="AL72" s="11"/>
      <c r="AM72" s="11"/>
      <c r="AN72" s="11"/>
      <c r="AO72" s="11"/>
      <c r="AP72" s="12"/>
      <c r="AQ72" s="11"/>
    </row>
    <row r="73" spans="1:43" x14ac:dyDescent="0.3">
      <c r="D73" s="6" t="s">
        <v>48</v>
      </c>
      <c r="E73" s="7">
        <v>2854</v>
      </c>
      <c r="F73" s="7">
        <v>2854</v>
      </c>
      <c r="G73" s="7">
        <v>2854</v>
      </c>
      <c r="H73" s="7">
        <v>2854</v>
      </c>
      <c r="I73" s="7">
        <v>2854</v>
      </c>
      <c r="J73" s="7">
        <v>2854</v>
      </c>
      <c r="K73" s="7">
        <v>2854</v>
      </c>
      <c r="L73" s="7">
        <v>2854</v>
      </c>
      <c r="M73" s="7">
        <v>2854</v>
      </c>
      <c r="N73" s="7">
        <v>2854</v>
      </c>
      <c r="O73" s="7">
        <v>2854</v>
      </c>
      <c r="P73" s="7">
        <v>2854</v>
      </c>
      <c r="Q73" s="43">
        <f t="shared" si="35"/>
        <v>34248</v>
      </c>
      <c r="R73" s="36">
        <f>Year.1.Detailed.Budget!E72/12</f>
        <v>500</v>
      </c>
      <c r="S73" s="7">
        <f t="shared" si="36"/>
        <v>500</v>
      </c>
      <c r="T73" s="7">
        <f t="shared" si="36"/>
        <v>500</v>
      </c>
      <c r="U73" s="7">
        <f t="shared" si="36"/>
        <v>500</v>
      </c>
      <c r="V73" s="7">
        <f t="shared" si="36"/>
        <v>500</v>
      </c>
      <c r="W73" s="7">
        <f t="shared" si="36"/>
        <v>500</v>
      </c>
      <c r="X73" s="7">
        <f t="shared" si="36"/>
        <v>500</v>
      </c>
      <c r="Y73" s="7">
        <f t="shared" si="36"/>
        <v>500</v>
      </c>
      <c r="Z73" s="7">
        <f t="shared" si="36"/>
        <v>500</v>
      </c>
      <c r="AA73" s="7">
        <f t="shared" si="36"/>
        <v>500</v>
      </c>
      <c r="AB73" s="7">
        <f t="shared" si="36"/>
        <v>500</v>
      </c>
      <c r="AC73" s="7">
        <f t="shared" si="36"/>
        <v>500</v>
      </c>
      <c r="AD73" s="43">
        <f t="shared" si="37"/>
        <v>6000</v>
      </c>
      <c r="AE73" s="7"/>
      <c r="AF73" s="8"/>
      <c r="AG73" s="8"/>
      <c r="AH73" s="8"/>
      <c r="AI73" s="8"/>
      <c r="AJ73" s="8"/>
      <c r="AK73" s="8"/>
      <c r="AL73" s="8"/>
      <c r="AM73" s="8"/>
      <c r="AN73" s="8"/>
      <c r="AO73" s="8"/>
      <c r="AP73" s="9"/>
      <c r="AQ73" s="8"/>
    </row>
    <row r="74" spans="1:43" x14ac:dyDescent="0.3">
      <c r="A74" s="90"/>
      <c r="B74" s="90"/>
      <c r="C74" s="91" t="s">
        <v>49</v>
      </c>
      <c r="D74" s="90"/>
      <c r="E74" s="92">
        <f>SUM(E69:E73)</f>
        <v>145719</v>
      </c>
      <c r="F74" s="92">
        <f t="shared" ref="F74:AD74" si="38">SUM(F69:F73)</f>
        <v>145719</v>
      </c>
      <c r="G74" s="92">
        <f t="shared" si="38"/>
        <v>145719</v>
      </c>
      <c r="H74" s="92">
        <f t="shared" si="38"/>
        <v>145719</v>
      </c>
      <c r="I74" s="92">
        <f t="shared" si="38"/>
        <v>145719</v>
      </c>
      <c r="J74" s="92">
        <f t="shared" si="38"/>
        <v>145719</v>
      </c>
      <c r="K74" s="92">
        <f t="shared" si="38"/>
        <v>145719</v>
      </c>
      <c r="L74" s="92">
        <f t="shared" si="38"/>
        <v>145719</v>
      </c>
      <c r="M74" s="92">
        <f t="shared" si="38"/>
        <v>145719</v>
      </c>
      <c r="N74" s="92">
        <f t="shared" si="38"/>
        <v>145719</v>
      </c>
      <c r="O74" s="92">
        <f t="shared" si="38"/>
        <v>145719</v>
      </c>
      <c r="P74" s="92">
        <f t="shared" si="38"/>
        <v>145719</v>
      </c>
      <c r="Q74" s="47">
        <f t="shared" si="38"/>
        <v>1748628</v>
      </c>
      <c r="R74" s="93">
        <f t="shared" si="38"/>
        <v>53531.25</v>
      </c>
      <c r="S74" s="92">
        <f t="shared" si="38"/>
        <v>53531.25</v>
      </c>
      <c r="T74" s="92">
        <f t="shared" si="38"/>
        <v>53531.25</v>
      </c>
      <c r="U74" s="92">
        <f t="shared" si="38"/>
        <v>53531.25</v>
      </c>
      <c r="V74" s="92">
        <f t="shared" si="38"/>
        <v>53531.25</v>
      </c>
      <c r="W74" s="92">
        <f t="shared" si="38"/>
        <v>53531.25</v>
      </c>
      <c r="X74" s="92">
        <f t="shared" si="38"/>
        <v>53531.25</v>
      </c>
      <c r="Y74" s="92">
        <f t="shared" si="38"/>
        <v>53531.25</v>
      </c>
      <c r="Z74" s="92">
        <f t="shared" si="38"/>
        <v>53531.25</v>
      </c>
      <c r="AA74" s="92">
        <f t="shared" si="38"/>
        <v>53531.25</v>
      </c>
      <c r="AB74" s="92">
        <f t="shared" si="38"/>
        <v>53531.25</v>
      </c>
      <c r="AC74" s="92">
        <f t="shared" si="38"/>
        <v>53531.25</v>
      </c>
      <c r="AD74" s="47">
        <f t="shared" si="38"/>
        <v>642375</v>
      </c>
      <c r="AE74" s="7"/>
      <c r="AF74" s="8"/>
      <c r="AG74" s="8"/>
      <c r="AH74" s="8"/>
      <c r="AI74" s="8"/>
      <c r="AJ74" s="8"/>
      <c r="AK74" s="8"/>
      <c r="AL74" s="8"/>
      <c r="AM74" s="8"/>
      <c r="AN74" s="8"/>
      <c r="AO74" s="8"/>
      <c r="AP74" s="9"/>
      <c r="AQ74" s="8"/>
    </row>
    <row r="75" spans="1:43" x14ac:dyDescent="0.3">
      <c r="E75" s="7"/>
      <c r="F75" s="7"/>
      <c r="G75" s="7"/>
      <c r="H75" s="7"/>
      <c r="I75" s="7"/>
      <c r="J75" s="7"/>
      <c r="K75" s="7"/>
      <c r="L75" s="7"/>
      <c r="M75" s="7"/>
      <c r="N75" s="7"/>
      <c r="O75" s="7"/>
      <c r="P75" s="7"/>
      <c r="Q75" s="43"/>
      <c r="R75" s="36"/>
      <c r="S75" s="7"/>
      <c r="T75" s="7"/>
      <c r="U75" s="7"/>
      <c r="V75" s="7"/>
      <c r="W75" s="7"/>
      <c r="X75" s="7"/>
      <c r="Y75" s="7"/>
      <c r="Z75" s="7"/>
      <c r="AA75" s="7"/>
      <c r="AB75" s="7"/>
      <c r="AC75" s="7"/>
      <c r="AD75" s="43"/>
      <c r="AE75" s="7"/>
      <c r="AF75" s="8"/>
      <c r="AG75" s="8"/>
      <c r="AH75" s="8"/>
      <c r="AI75" s="8"/>
      <c r="AJ75" s="8"/>
      <c r="AK75" s="8"/>
      <c r="AL75" s="8"/>
      <c r="AM75" s="8"/>
      <c r="AN75" s="8"/>
      <c r="AO75" s="8"/>
      <c r="AP75" s="9"/>
      <c r="AQ75" s="8"/>
    </row>
    <row r="76" spans="1:43" s="13" customFormat="1" x14ac:dyDescent="0.3">
      <c r="A76" s="6"/>
      <c r="B76" s="6"/>
      <c r="C76" s="6" t="s">
        <v>62</v>
      </c>
      <c r="D76" s="6"/>
      <c r="E76" s="7"/>
      <c r="F76" s="7"/>
      <c r="G76" s="7"/>
      <c r="H76" s="7"/>
      <c r="I76" s="7"/>
      <c r="J76" s="7"/>
      <c r="K76" s="7"/>
      <c r="L76" s="7"/>
      <c r="M76" s="7"/>
      <c r="N76" s="7"/>
      <c r="O76" s="7"/>
      <c r="P76" s="7"/>
      <c r="Q76" s="43"/>
      <c r="R76" s="36"/>
      <c r="S76" s="7"/>
      <c r="T76" s="7"/>
      <c r="U76" s="7"/>
      <c r="V76" s="7"/>
      <c r="W76" s="7"/>
      <c r="X76" s="7"/>
      <c r="Y76" s="7"/>
      <c r="Z76" s="7"/>
      <c r="AA76" s="7"/>
      <c r="AB76" s="7"/>
      <c r="AC76" s="7"/>
      <c r="AD76" s="43"/>
      <c r="AE76" s="10"/>
      <c r="AF76" s="11"/>
      <c r="AG76" s="11"/>
      <c r="AH76" s="11"/>
      <c r="AI76" s="11"/>
      <c r="AJ76" s="11"/>
      <c r="AK76" s="11"/>
      <c r="AL76" s="11"/>
      <c r="AM76" s="11"/>
      <c r="AN76" s="11"/>
      <c r="AO76" s="11"/>
      <c r="AP76" s="12"/>
      <c r="AQ76" s="11"/>
    </row>
    <row r="77" spans="1:43" x14ac:dyDescent="0.3">
      <c r="D77" s="6" t="s">
        <v>63</v>
      </c>
      <c r="E77" s="7">
        <v>20833</v>
      </c>
      <c r="F77" s="7">
        <v>20833</v>
      </c>
      <c r="G77" s="7">
        <v>20833</v>
      </c>
      <c r="H77" s="7">
        <v>20833</v>
      </c>
      <c r="I77" s="7">
        <v>20833</v>
      </c>
      <c r="J77" s="7">
        <v>20833</v>
      </c>
      <c r="K77" s="7">
        <v>20833</v>
      </c>
      <c r="L77" s="7">
        <v>20833</v>
      </c>
      <c r="M77" s="7">
        <v>20833</v>
      </c>
      <c r="N77" s="7">
        <v>20833</v>
      </c>
      <c r="O77" s="7">
        <v>20833</v>
      </c>
      <c r="P77" s="7">
        <v>20833</v>
      </c>
      <c r="Q77" s="43">
        <f>SUM(E77:P77)</f>
        <v>249996</v>
      </c>
      <c r="R77" s="36">
        <f>Year.1.Detailed.Budget!E76/12</f>
        <v>6875</v>
      </c>
      <c r="S77" s="7">
        <f>R77</f>
        <v>6875</v>
      </c>
      <c r="T77" s="7">
        <f t="shared" ref="T77:AC77" si="39">S77</f>
        <v>6875</v>
      </c>
      <c r="U77" s="7">
        <f t="shared" si="39"/>
        <v>6875</v>
      </c>
      <c r="V77" s="7">
        <f t="shared" si="39"/>
        <v>6875</v>
      </c>
      <c r="W77" s="7">
        <f t="shared" si="39"/>
        <v>6875</v>
      </c>
      <c r="X77" s="7">
        <f t="shared" si="39"/>
        <v>6875</v>
      </c>
      <c r="Y77" s="7">
        <f t="shared" si="39"/>
        <v>6875</v>
      </c>
      <c r="Z77" s="7">
        <f t="shared" si="39"/>
        <v>6875</v>
      </c>
      <c r="AA77" s="7">
        <f t="shared" si="39"/>
        <v>6875</v>
      </c>
      <c r="AB77" s="7">
        <f t="shared" si="39"/>
        <v>6875</v>
      </c>
      <c r="AC77" s="7">
        <f t="shared" si="39"/>
        <v>6875</v>
      </c>
      <c r="AD77" s="43">
        <f>SUM(R77:AC77)</f>
        <v>82500</v>
      </c>
      <c r="AE77" s="7"/>
      <c r="AF77" s="8"/>
      <c r="AG77" s="8"/>
      <c r="AH77" s="8"/>
      <c r="AI77" s="8"/>
      <c r="AJ77" s="8"/>
      <c r="AK77" s="8"/>
      <c r="AL77" s="8"/>
      <c r="AM77" s="8"/>
      <c r="AN77" s="8"/>
      <c r="AO77" s="8"/>
      <c r="AP77" s="9"/>
      <c r="AQ77" s="8"/>
    </row>
    <row r="78" spans="1:43" s="5" customFormat="1" x14ac:dyDescent="0.3">
      <c r="A78" s="6"/>
      <c r="B78" s="6"/>
      <c r="C78" s="6"/>
      <c r="D78" s="6" t="s">
        <v>64</v>
      </c>
      <c r="E78" s="7">
        <v>0</v>
      </c>
      <c r="F78" s="7">
        <v>0</v>
      </c>
      <c r="G78" s="7">
        <v>0</v>
      </c>
      <c r="H78" s="7">
        <v>0</v>
      </c>
      <c r="I78" s="7">
        <v>0</v>
      </c>
      <c r="J78" s="7">
        <v>0</v>
      </c>
      <c r="K78" s="7">
        <v>0</v>
      </c>
      <c r="L78" s="7">
        <v>0</v>
      </c>
      <c r="M78" s="7">
        <v>0</v>
      </c>
      <c r="N78" s="7">
        <v>0</v>
      </c>
      <c r="O78" s="7">
        <v>0</v>
      </c>
      <c r="P78" s="7">
        <v>0</v>
      </c>
      <c r="Q78" s="43">
        <f>SUM(E78:P78)</f>
        <v>0</v>
      </c>
      <c r="R78" s="36">
        <v>0</v>
      </c>
      <c r="S78" s="7">
        <v>0</v>
      </c>
      <c r="T78" s="7">
        <v>0</v>
      </c>
      <c r="U78" s="7">
        <v>0</v>
      </c>
      <c r="V78" s="7">
        <v>0</v>
      </c>
      <c r="W78" s="7">
        <v>0</v>
      </c>
      <c r="X78" s="7">
        <v>0</v>
      </c>
      <c r="Y78" s="7">
        <v>0</v>
      </c>
      <c r="Z78" s="7">
        <v>0</v>
      </c>
      <c r="AA78" s="7">
        <v>0</v>
      </c>
      <c r="AB78" s="7">
        <v>0</v>
      </c>
      <c r="AC78" s="7">
        <v>0</v>
      </c>
      <c r="AD78" s="43">
        <f>SUM(R78:AC78)</f>
        <v>0</v>
      </c>
      <c r="AE78" s="14"/>
      <c r="AF78" s="15"/>
      <c r="AG78" s="15"/>
      <c r="AH78" s="15"/>
      <c r="AI78" s="15"/>
      <c r="AJ78" s="15"/>
      <c r="AK78" s="15"/>
      <c r="AL78" s="15"/>
      <c r="AM78" s="15"/>
      <c r="AN78" s="15"/>
      <c r="AO78" s="15"/>
      <c r="AP78" s="16"/>
      <c r="AQ78" s="15"/>
    </row>
    <row r="79" spans="1:43" s="5" customFormat="1" x14ac:dyDescent="0.3">
      <c r="A79" s="90"/>
      <c r="B79" s="90"/>
      <c r="C79" s="91" t="s">
        <v>65</v>
      </c>
      <c r="D79" s="90"/>
      <c r="E79" s="92">
        <f>SUM(E77:E78)</f>
        <v>20833</v>
      </c>
      <c r="F79" s="92">
        <f t="shared" ref="F79:AD79" si="40">SUM(F77:F78)</f>
        <v>20833</v>
      </c>
      <c r="G79" s="92">
        <f t="shared" si="40"/>
        <v>20833</v>
      </c>
      <c r="H79" s="92">
        <f t="shared" si="40"/>
        <v>20833</v>
      </c>
      <c r="I79" s="92">
        <f t="shared" si="40"/>
        <v>20833</v>
      </c>
      <c r="J79" s="92">
        <f t="shared" si="40"/>
        <v>20833</v>
      </c>
      <c r="K79" s="92">
        <f t="shared" si="40"/>
        <v>20833</v>
      </c>
      <c r="L79" s="92">
        <f t="shared" si="40"/>
        <v>20833</v>
      </c>
      <c r="M79" s="92">
        <f t="shared" si="40"/>
        <v>20833</v>
      </c>
      <c r="N79" s="92">
        <f t="shared" si="40"/>
        <v>20833</v>
      </c>
      <c r="O79" s="92">
        <f t="shared" si="40"/>
        <v>20833</v>
      </c>
      <c r="P79" s="92">
        <f t="shared" si="40"/>
        <v>20833</v>
      </c>
      <c r="Q79" s="47">
        <f t="shared" si="40"/>
        <v>249996</v>
      </c>
      <c r="R79" s="93">
        <f t="shared" si="40"/>
        <v>6875</v>
      </c>
      <c r="S79" s="92">
        <f t="shared" si="40"/>
        <v>6875</v>
      </c>
      <c r="T79" s="92">
        <f t="shared" si="40"/>
        <v>6875</v>
      </c>
      <c r="U79" s="92">
        <f t="shared" si="40"/>
        <v>6875</v>
      </c>
      <c r="V79" s="92">
        <f t="shared" si="40"/>
        <v>6875</v>
      </c>
      <c r="W79" s="92">
        <f t="shared" si="40"/>
        <v>6875</v>
      </c>
      <c r="X79" s="92">
        <f t="shared" si="40"/>
        <v>6875</v>
      </c>
      <c r="Y79" s="92">
        <f t="shared" si="40"/>
        <v>6875</v>
      </c>
      <c r="Z79" s="92">
        <f t="shared" si="40"/>
        <v>6875</v>
      </c>
      <c r="AA79" s="92">
        <f t="shared" si="40"/>
        <v>6875</v>
      </c>
      <c r="AB79" s="92">
        <f t="shared" si="40"/>
        <v>6875</v>
      </c>
      <c r="AC79" s="92">
        <f t="shared" si="40"/>
        <v>6875</v>
      </c>
      <c r="AD79" s="47">
        <f t="shared" si="40"/>
        <v>82500</v>
      </c>
      <c r="AE79" s="14"/>
      <c r="AF79" s="15"/>
      <c r="AG79" s="15"/>
      <c r="AH79" s="15"/>
      <c r="AI79" s="15"/>
      <c r="AJ79" s="15"/>
      <c r="AK79" s="15"/>
      <c r="AL79" s="15"/>
      <c r="AM79" s="15"/>
      <c r="AN79" s="15"/>
      <c r="AO79" s="15"/>
      <c r="AP79" s="16"/>
      <c r="AQ79" s="15"/>
    </row>
    <row r="80" spans="1:43" s="5" customFormat="1" x14ac:dyDescent="0.3">
      <c r="A80" s="6"/>
      <c r="B80" s="6"/>
      <c r="C80" s="6"/>
      <c r="D80" s="6"/>
      <c r="E80" s="7"/>
      <c r="F80" s="7"/>
      <c r="G80" s="7"/>
      <c r="H80" s="7"/>
      <c r="I80" s="7"/>
      <c r="J80" s="7"/>
      <c r="K80" s="7"/>
      <c r="L80" s="7"/>
      <c r="M80" s="7"/>
      <c r="N80" s="7"/>
      <c r="O80" s="7"/>
      <c r="P80" s="7"/>
      <c r="Q80" s="43"/>
      <c r="R80" s="36"/>
      <c r="S80" s="7"/>
      <c r="T80" s="7"/>
      <c r="U80" s="7"/>
      <c r="V80" s="7"/>
      <c r="W80" s="7"/>
      <c r="X80" s="7"/>
      <c r="Y80" s="7"/>
      <c r="Z80" s="7"/>
      <c r="AA80" s="7"/>
      <c r="AB80" s="7"/>
      <c r="AC80" s="7"/>
      <c r="AD80" s="43"/>
      <c r="AE80" s="14"/>
      <c r="AF80" s="15"/>
      <c r="AG80" s="15"/>
      <c r="AH80" s="15"/>
      <c r="AI80" s="15"/>
      <c r="AJ80" s="15"/>
      <c r="AK80" s="15"/>
      <c r="AL80" s="15"/>
      <c r="AM80" s="15"/>
      <c r="AN80" s="15"/>
      <c r="AO80" s="15"/>
      <c r="AP80" s="16"/>
      <c r="AQ80" s="15"/>
    </row>
    <row r="81" spans="1:42" s="5" customFormat="1" x14ac:dyDescent="0.3">
      <c r="A81" s="6"/>
      <c r="B81" s="6"/>
      <c r="C81" s="6" t="s">
        <v>54</v>
      </c>
      <c r="D81" s="6"/>
      <c r="E81" s="7"/>
      <c r="F81" s="7"/>
      <c r="G81" s="7"/>
      <c r="H81" s="7"/>
      <c r="I81" s="7"/>
      <c r="J81" s="7"/>
      <c r="K81" s="7"/>
      <c r="L81" s="7"/>
      <c r="M81" s="7"/>
      <c r="N81" s="7"/>
      <c r="O81" s="7"/>
      <c r="P81" s="7"/>
      <c r="Q81" s="43"/>
      <c r="R81" s="36"/>
      <c r="S81" s="7"/>
      <c r="T81" s="7"/>
      <c r="U81" s="7"/>
      <c r="V81" s="7"/>
      <c r="W81" s="7"/>
      <c r="X81" s="7"/>
      <c r="Y81" s="7"/>
      <c r="Z81" s="7"/>
      <c r="AA81" s="7"/>
      <c r="AB81" s="7"/>
      <c r="AC81" s="7"/>
      <c r="AD81" s="43"/>
      <c r="AE81" s="20"/>
      <c r="AP81" s="21"/>
    </row>
    <row r="82" spans="1:42" x14ac:dyDescent="0.3">
      <c r="D82" s="6" t="s">
        <v>66</v>
      </c>
      <c r="E82" s="7">
        <v>417</v>
      </c>
      <c r="F82" s="7">
        <v>417</v>
      </c>
      <c r="G82" s="7">
        <v>417</v>
      </c>
      <c r="H82" s="7">
        <v>417</v>
      </c>
      <c r="I82" s="7">
        <v>417</v>
      </c>
      <c r="J82" s="7">
        <v>417</v>
      </c>
      <c r="K82" s="7">
        <v>417</v>
      </c>
      <c r="L82" s="7">
        <v>417</v>
      </c>
      <c r="M82" s="7">
        <v>417</v>
      </c>
      <c r="N82" s="7">
        <v>417</v>
      </c>
      <c r="O82" s="7">
        <v>417</v>
      </c>
      <c r="P82" s="7">
        <v>417</v>
      </c>
      <c r="Q82" s="43">
        <f>SUM(E82:P82)</f>
        <v>5004</v>
      </c>
      <c r="R82" s="36">
        <f>Year.1.Detailed.Budget!E81/12</f>
        <v>208.33333333333334</v>
      </c>
      <c r="S82" s="7">
        <f>R82</f>
        <v>208.33333333333334</v>
      </c>
      <c r="T82" s="7">
        <f t="shared" ref="T82:AC82" si="41">S82</f>
        <v>208.33333333333334</v>
      </c>
      <c r="U82" s="7">
        <f t="shared" si="41"/>
        <v>208.33333333333334</v>
      </c>
      <c r="V82" s="7">
        <f t="shared" si="41"/>
        <v>208.33333333333334</v>
      </c>
      <c r="W82" s="7">
        <f t="shared" si="41"/>
        <v>208.33333333333334</v>
      </c>
      <c r="X82" s="7">
        <f t="shared" si="41"/>
        <v>208.33333333333334</v>
      </c>
      <c r="Y82" s="7">
        <f t="shared" si="41"/>
        <v>208.33333333333334</v>
      </c>
      <c r="Z82" s="7">
        <f t="shared" si="41"/>
        <v>208.33333333333334</v>
      </c>
      <c r="AA82" s="7">
        <f t="shared" si="41"/>
        <v>208.33333333333334</v>
      </c>
      <c r="AB82" s="7">
        <f t="shared" si="41"/>
        <v>208.33333333333334</v>
      </c>
      <c r="AC82" s="7">
        <f t="shared" si="41"/>
        <v>208.33333333333334</v>
      </c>
      <c r="AD82" s="43">
        <f>SUM(R82:AC82)</f>
        <v>2500</v>
      </c>
    </row>
    <row r="83" spans="1:42" x14ac:dyDescent="0.3">
      <c r="D83" s="6" t="s">
        <v>67</v>
      </c>
      <c r="E83" s="7">
        <v>500</v>
      </c>
      <c r="F83" s="7">
        <v>500</v>
      </c>
      <c r="G83" s="7">
        <v>500</v>
      </c>
      <c r="H83" s="7">
        <v>500</v>
      </c>
      <c r="I83" s="7">
        <v>500</v>
      </c>
      <c r="J83" s="7">
        <v>500</v>
      </c>
      <c r="K83" s="7">
        <v>500</v>
      </c>
      <c r="L83" s="7">
        <v>500</v>
      </c>
      <c r="M83" s="7">
        <v>500</v>
      </c>
      <c r="N83" s="7">
        <v>500</v>
      </c>
      <c r="O83" s="7">
        <v>500</v>
      </c>
      <c r="P83" s="7">
        <v>500</v>
      </c>
      <c r="Q83" s="43">
        <f t="shared" ref="Q83:Q84" si="42">SUM(E83:P83)</f>
        <v>6000</v>
      </c>
      <c r="R83" s="36">
        <f>Year.1.Detailed.Budget!E82/12</f>
        <v>550</v>
      </c>
      <c r="S83" s="7">
        <f>R83</f>
        <v>550</v>
      </c>
      <c r="T83" s="7">
        <f t="shared" ref="T83:AC83" si="43">S83</f>
        <v>550</v>
      </c>
      <c r="U83" s="7">
        <f t="shared" si="43"/>
        <v>550</v>
      </c>
      <c r="V83" s="7">
        <f t="shared" si="43"/>
        <v>550</v>
      </c>
      <c r="W83" s="7">
        <f t="shared" si="43"/>
        <v>550</v>
      </c>
      <c r="X83" s="7">
        <f t="shared" si="43"/>
        <v>550</v>
      </c>
      <c r="Y83" s="7">
        <f t="shared" si="43"/>
        <v>550</v>
      </c>
      <c r="Z83" s="7">
        <f t="shared" si="43"/>
        <v>550</v>
      </c>
      <c r="AA83" s="7">
        <f t="shared" si="43"/>
        <v>550</v>
      </c>
      <c r="AB83" s="7">
        <f t="shared" si="43"/>
        <v>550</v>
      </c>
      <c r="AC83" s="7">
        <f t="shared" si="43"/>
        <v>550</v>
      </c>
      <c r="AD83" s="43">
        <f t="shared" ref="AD83:AD84" si="44">SUM(R83:AC83)</f>
        <v>6600</v>
      </c>
    </row>
    <row r="84" spans="1:42" x14ac:dyDescent="0.3">
      <c r="D84" s="6" t="s">
        <v>68</v>
      </c>
      <c r="E84" s="7">
        <v>4167</v>
      </c>
      <c r="F84" s="7">
        <v>4167</v>
      </c>
      <c r="G84" s="7">
        <v>4167</v>
      </c>
      <c r="H84" s="7">
        <v>4167</v>
      </c>
      <c r="I84" s="7">
        <v>4167</v>
      </c>
      <c r="J84" s="7">
        <v>4167</v>
      </c>
      <c r="K84" s="7">
        <v>4167</v>
      </c>
      <c r="L84" s="7">
        <v>4167</v>
      </c>
      <c r="M84" s="7">
        <v>4167</v>
      </c>
      <c r="N84" s="7">
        <v>4167</v>
      </c>
      <c r="O84" s="7">
        <v>4167</v>
      </c>
      <c r="P84" s="7">
        <v>4167</v>
      </c>
      <c r="Q84" s="43">
        <f t="shared" si="42"/>
        <v>50004</v>
      </c>
      <c r="R84" s="36">
        <f>Year.1.Detailed.Budget!E83/12</f>
        <v>208.33333333333334</v>
      </c>
      <c r="S84" s="7">
        <f>R84</f>
        <v>208.33333333333334</v>
      </c>
      <c r="T84" s="7">
        <f t="shared" ref="T84:AC84" si="45">S84</f>
        <v>208.33333333333334</v>
      </c>
      <c r="U84" s="7">
        <f t="shared" si="45"/>
        <v>208.33333333333334</v>
      </c>
      <c r="V84" s="7">
        <f t="shared" si="45"/>
        <v>208.33333333333334</v>
      </c>
      <c r="W84" s="7">
        <f t="shared" si="45"/>
        <v>208.33333333333334</v>
      </c>
      <c r="X84" s="7">
        <f t="shared" si="45"/>
        <v>208.33333333333334</v>
      </c>
      <c r="Y84" s="7">
        <f t="shared" si="45"/>
        <v>208.33333333333334</v>
      </c>
      <c r="Z84" s="7">
        <f t="shared" si="45"/>
        <v>208.33333333333334</v>
      </c>
      <c r="AA84" s="7">
        <f t="shared" si="45"/>
        <v>208.33333333333334</v>
      </c>
      <c r="AB84" s="7">
        <f t="shared" si="45"/>
        <v>208.33333333333334</v>
      </c>
      <c r="AC84" s="7">
        <f t="shared" si="45"/>
        <v>208.33333333333334</v>
      </c>
      <c r="AD84" s="43">
        <f t="shared" si="44"/>
        <v>2500</v>
      </c>
    </row>
    <row r="85" spans="1:42" x14ac:dyDescent="0.3">
      <c r="A85" s="90"/>
      <c r="B85" s="90"/>
      <c r="C85" s="91" t="s">
        <v>59</v>
      </c>
      <c r="D85" s="90"/>
      <c r="E85" s="92">
        <f>SUM(E82:E84)</f>
        <v>5084</v>
      </c>
      <c r="F85" s="92">
        <f t="shared" ref="F85:AD85" si="46">SUM(F82:F84)</f>
        <v>5084</v>
      </c>
      <c r="G85" s="92">
        <f t="shared" si="46"/>
        <v>5084</v>
      </c>
      <c r="H85" s="92">
        <f t="shared" si="46"/>
        <v>5084</v>
      </c>
      <c r="I85" s="92">
        <f t="shared" si="46"/>
        <v>5084</v>
      </c>
      <c r="J85" s="92">
        <f t="shared" si="46"/>
        <v>5084</v>
      </c>
      <c r="K85" s="92">
        <f t="shared" si="46"/>
        <v>5084</v>
      </c>
      <c r="L85" s="92">
        <f t="shared" si="46"/>
        <v>5084</v>
      </c>
      <c r="M85" s="92">
        <f t="shared" si="46"/>
        <v>5084</v>
      </c>
      <c r="N85" s="92">
        <f t="shared" si="46"/>
        <v>5084</v>
      </c>
      <c r="O85" s="92">
        <f t="shared" si="46"/>
        <v>5084</v>
      </c>
      <c r="P85" s="92">
        <f t="shared" si="46"/>
        <v>5084</v>
      </c>
      <c r="Q85" s="47">
        <f t="shared" si="46"/>
        <v>61008</v>
      </c>
      <c r="R85" s="93">
        <f t="shared" si="46"/>
        <v>966.66666666666674</v>
      </c>
      <c r="S85" s="92">
        <f t="shared" si="46"/>
        <v>966.66666666666674</v>
      </c>
      <c r="T85" s="92">
        <f t="shared" si="46"/>
        <v>966.66666666666674</v>
      </c>
      <c r="U85" s="92">
        <f t="shared" si="46"/>
        <v>966.66666666666674</v>
      </c>
      <c r="V85" s="92">
        <f t="shared" si="46"/>
        <v>966.66666666666674</v>
      </c>
      <c r="W85" s="92">
        <f t="shared" si="46"/>
        <v>966.66666666666674</v>
      </c>
      <c r="X85" s="92">
        <f t="shared" si="46"/>
        <v>966.66666666666674</v>
      </c>
      <c r="Y85" s="92">
        <f t="shared" si="46"/>
        <v>966.66666666666674</v>
      </c>
      <c r="Z85" s="92">
        <f t="shared" si="46"/>
        <v>966.66666666666674</v>
      </c>
      <c r="AA85" s="92">
        <f t="shared" si="46"/>
        <v>966.66666666666674</v>
      </c>
      <c r="AB85" s="92">
        <f t="shared" si="46"/>
        <v>966.66666666666674</v>
      </c>
      <c r="AC85" s="92">
        <f t="shared" si="46"/>
        <v>966.66666666666674</v>
      </c>
      <c r="AD85" s="47">
        <f t="shared" si="46"/>
        <v>11600</v>
      </c>
    </row>
    <row r="86" spans="1:42" x14ac:dyDescent="0.3">
      <c r="Q86" s="40"/>
      <c r="AD86" s="40"/>
    </row>
    <row r="87" spans="1:42" x14ac:dyDescent="0.3">
      <c r="C87" s="6" t="s">
        <v>50</v>
      </c>
      <c r="Q87" s="40"/>
      <c r="AD87" s="40"/>
    </row>
    <row r="88" spans="1:42" x14ac:dyDescent="0.3">
      <c r="D88" s="6" t="s">
        <v>69</v>
      </c>
      <c r="E88" s="7">
        <v>3333</v>
      </c>
      <c r="F88" s="7">
        <v>3333</v>
      </c>
      <c r="G88" s="7">
        <v>3333</v>
      </c>
      <c r="H88" s="7">
        <v>3333</v>
      </c>
      <c r="I88" s="7">
        <v>3333</v>
      </c>
      <c r="J88" s="7">
        <v>3333</v>
      </c>
      <c r="K88" s="7">
        <v>3333</v>
      </c>
      <c r="L88" s="7">
        <v>3333</v>
      </c>
      <c r="M88" s="7">
        <v>3333</v>
      </c>
      <c r="N88" s="7">
        <v>3333</v>
      </c>
      <c r="O88" s="7">
        <v>3333</v>
      </c>
      <c r="P88" s="7">
        <v>3333</v>
      </c>
      <c r="Q88" s="43">
        <f>SUM(E88:P88)</f>
        <v>39996</v>
      </c>
      <c r="R88" s="36">
        <f>Year.1.Detailed.Budget!E87/12</f>
        <v>1375</v>
      </c>
      <c r="S88" s="7">
        <f>R88</f>
        <v>1375</v>
      </c>
      <c r="T88" s="7">
        <f t="shared" ref="T88:AC88" si="47">S88</f>
        <v>1375</v>
      </c>
      <c r="U88" s="7">
        <f t="shared" si="47"/>
        <v>1375</v>
      </c>
      <c r="V88" s="7">
        <f t="shared" si="47"/>
        <v>1375</v>
      </c>
      <c r="W88" s="7">
        <f t="shared" si="47"/>
        <v>1375</v>
      </c>
      <c r="X88" s="7">
        <f t="shared" si="47"/>
        <v>1375</v>
      </c>
      <c r="Y88" s="7">
        <f t="shared" si="47"/>
        <v>1375</v>
      </c>
      <c r="Z88" s="7">
        <f t="shared" si="47"/>
        <v>1375</v>
      </c>
      <c r="AA88" s="7">
        <f t="shared" si="47"/>
        <v>1375</v>
      </c>
      <c r="AB88" s="7">
        <f t="shared" si="47"/>
        <v>1375</v>
      </c>
      <c r="AC88" s="7">
        <f t="shared" si="47"/>
        <v>1375</v>
      </c>
      <c r="AD88" s="43">
        <f>SUM(R88:AC88)</f>
        <v>16500</v>
      </c>
    </row>
    <row r="89" spans="1:42" x14ac:dyDescent="0.3">
      <c r="D89" s="6" t="s">
        <v>70</v>
      </c>
      <c r="E89" s="7">
        <v>5417</v>
      </c>
      <c r="F89" s="7">
        <v>5417</v>
      </c>
      <c r="G89" s="7">
        <v>5417</v>
      </c>
      <c r="H89" s="7">
        <v>5417</v>
      </c>
      <c r="I89" s="7">
        <v>5417</v>
      </c>
      <c r="J89" s="7">
        <v>5417</v>
      </c>
      <c r="K89" s="7">
        <v>5417</v>
      </c>
      <c r="L89" s="7">
        <v>5417</v>
      </c>
      <c r="M89" s="7">
        <v>5417</v>
      </c>
      <c r="N89" s="7">
        <v>5417</v>
      </c>
      <c r="O89" s="7">
        <v>5417</v>
      </c>
      <c r="P89" s="7">
        <v>5417</v>
      </c>
      <c r="Q89" s="43">
        <f t="shared" ref="Q89:Q94" si="48">SUM(E89:P89)</f>
        <v>65004</v>
      </c>
      <c r="R89" s="36">
        <f>Year.1.Detailed.Budget!E88/12</f>
        <v>3235.3333333333335</v>
      </c>
      <c r="S89" s="7">
        <f t="shared" ref="S89:AC94" si="49">R89</f>
        <v>3235.3333333333335</v>
      </c>
      <c r="T89" s="7">
        <f t="shared" si="49"/>
        <v>3235.3333333333335</v>
      </c>
      <c r="U89" s="7">
        <f t="shared" si="49"/>
        <v>3235.3333333333335</v>
      </c>
      <c r="V89" s="7">
        <f t="shared" si="49"/>
        <v>3235.3333333333335</v>
      </c>
      <c r="W89" s="7">
        <f t="shared" si="49"/>
        <v>3235.3333333333335</v>
      </c>
      <c r="X89" s="7">
        <f t="shared" si="49"/>
        <v>3235.3333333333335</v>
      </c>
      <c r="Y89" s="7">
        <f t="shared" si="49"/>
        <v>3235.3333333333335</v>
      </c>
      <c r="Z89" s="7">
        <f t="shared" si="49"/>
        <v>3235.3333333333335</v>
      </c>
      <c r="AA89" s="7">
        <f t="shared" si="49"/>
        <v>3235.3333333333335</v>
      </c>
      <c r="AB89" s="7">
        <f t="shared" si="49"/>
        <v>3235.3333333333335</v>
      </c>
      <c r="AC89" s="7">
        <f t="shared" si="49"/>
        <v>3235.3333333333335</v>
      </c>
      <c r="AD89" s="43">
        <f t="shared" ref="AD89:AD94" si="50">SUM(R89:AC89)</f>
        <v>38824</v>
      </c>
    </row>
    <row r="90" spans="1:42" x14ac:dyDescent="0.3">
      <c r="D90" s="6" t="s">
        <v>71</v>
      </c>
      <c r="E90" s="7">
        <v>0</v>
      </c>
      <c r="F90" s="7">
        <v>0</v>
      </c>
      <c r="G90" s="7">
        <v>0</v>
      </c>
      <c r="H90" s="7">
        <v>0</v>
      </c>
      <c r="I90" s="7">
        <v>0</v>
      </c>
      <c r="J90" s="7">
        <v>0</v>
      </c>
      <c r="K90" s="7">
        <v>0</v>
      </c>
      <c r="L90" s="7">
        <v>0</v>
      </c>
      <c r="M90" s="7">
        <v>0</v>
      </c>
      <c r="N90" s="7">
        <v>0</v>
      </c>
      <c r="O90" s="7">
        <v>0</v>
      </c>
      <c r="P90" s="7">
        <v>0</v>
      </c>
      <c r="Q90" s="43">
        <f t="shared" si="48"/>
        <v>0</v>
      </c>
      <c r="R90" s="36">
        <f>Year.1.Detailed.Budget!E89/12</f>
        <v>60642.166666666664</v>
      </c>
      <c r="S90" s="7">
        <f t="shared" si="49"/>
        <v>60642.166666666664</v>
      </c>
      <c r="T90" s="7">
        <f t="shared" si="49"/>
        <v>60642.166666666664</v>
      </c>
      <c r="U90" s="7">
        <f t="shared" si="49"/>
        <v>60642.166666666664</v>
      </c>
      <c r="V90" s="7">
        <f t="shared" si="49"/>
        <v>60642.166666666664</v>
      </c>
      <c r="W90" s="7">
        <f t="shared" si="49"/>
        <v>60642.166666666664</v>
      </c>
      <c r="X90" s="7">
        <f t="shared" si="49"/>
        <v>60642.166666666664</v>
      </c>
      <c r="Y90" s="7">
        <f t="shared" si="49"/>
        <v>60642.166666666664</v>
      </c>
      <c r="Z90" s="7">
        <f t="shared" si="49"/>
        <v>60642.166666666664</v>
      </c>
      <c r="AA90" s="7">
        <f t="shared" si="49"/>
        <v>60642.166666666664</v>
      </c>
      <c r="AB90" s="7">
        <f t="shared" si="49"/>
        <v>60642.166666666664</v>
      </c>
      <c r="AC90" s="7">
        <f t="shared" si="49"/>
        <v>60642.166666666664</v>
      </c>
      <c r="AD90" s="43">
        <f t="shared" si="50"/>
        <v>727705.99999999988</v>
      </c>
    </row>
    <row r="91" spans="1:42" x14ac:dyDescent="0.3">
      <c r="D91" s="6" t="s">
        <v>50</v>
      </c>
      <c r="E91" s="7">
        <v>6500</v>
      </c>
      <c r="F91" s="7">
        <v>6500</v>
      </c>
      <c r="G91" s="7">
        <v>6500</v>
      </c>
      <c r="H91" s="7">
        <v>6500</v>
      </c>
      <c r="I91" s="7">
        <v>6500</v>
      </c>
      <c r="J91" s="7">
        <v>6500</v>
      </c>
      <c r="K91" s="7">
        <v>6500</v>
      </c>
      <c r="L91" s="7">
        <v>6500</v>
      </c>
      <c r="M91" s="7">
        <v>6500</v>
      </c>
      <c r="N91" s="7">
        <v>6500</v>
      </c>
      <c r="O91" s="7">
        <v>6500</v>
      </c>
      <c r="P91" s="7">
        <v>6500</v>
      </c>
      <c r="Q91" s="43">
        <f t="shared" si="48"/>
        <v>78000</v>
      </c>
      <c r="R91" s="36">
        <f>Year.1.Detailed.Budget!E90/12</f>
        <v>3162.5</v>
      </c>
      <c r="S91" s="7">
        <f t="shared" si="49"/>
        <v>3162.5</v>
      </c>
      <c r="T91" s="7">
        <f t="shared" si="49"/>
        <v>3162.5</v>
      </c>
      <c r="U91" s="7">
        <f t="shared" si="49"/>
        <v>3162.5</v>
      </c>
      <c r="V91" s="7">
        <f t="shared" si="49"/>
        <v>3162.5</v>
      </c>
      <c r="W91" s="7">
        <f t="shared" si="49"/>
        <v>3162.5</v>
      </c>
      <c r="X91" s="7">
        <f t="shared" si="49"/>
        <v>3162.5</v>
      </c>
      <c r="Y91" s="7">
        <f t="shared" si="49"/>
        <v>3162.5</v>
      </c>
      <c r="Z91" s="7">
        <f t="shared" si="49"/>
        <v>3162.5</v>
      </c>
      <c r="AA91" s="7">
        <f t="shared" si="49"/>
        <v>3162.5</v>
      </c>
      <c r="AB91" s="7">
        <f t="shared" si="49"/>
        <v>3162.5</v>
      </c>
      <c r="AC91" s="7">
        <f t="shared" si="49"/>
        <v>3162.5</v>
      </c>
      <c r="AD91" s="43">
        <f t="shared" si="50"/>
        <v>37950</v>
      </c>
    </row>
    <row r="92" spans="1:42" x14ac:dyDescent="0.3">
      <c r="D92" s="6" t="s">
        <v>72</v>
      </c>
      <c r="E92" s="7">
        <v>4667</v>
      </c>
      <c r="F92" s="7">
        <v>4667</v>
      </c>
      <c r="G92" s="7">
        <v>4667</v>
      </c>
      <c r="H92" s="7">
        <v>4667</v>
      </c>
      <c r="I92" s="7">
        <v>4667</v>
      </c>
      <c r="J92" s="7">
        <v>4667</v>
      </c>
      <c r="K92" s="7">
        <v>4667</v>
      </c>
      <c r="L92" s="7">
        <v>4667</v>
      </c>
      <c r="M92" s="7">
        <v>4667</v>
      </c>
      <c r="N92" s="7">
        <v>4667</v>
      </c>
      <c r="O92" s="7">
        <v>4667</v>
      </c>
      <c r="P92" s="7">
        <v>4667</v>
      </c>
      <c r="Q92" s="43">
        <f t="shared" si="48"/>
        <v>56004</v>
      </c>
      <c r="R92" s="36">
        <f>Year.1.Detailed.Budget!E91/12</f>
        <v>1925</v>
      </c>
      <c r="S92" s="7">
        <f t="shared" si="49"/>
        <v>1925</v>
      </c>
      <c r="T92" s="7">
        <f t="shared" si="49"/>
        <v>1925</v>
      </c>
      <c r="U92" s="7">
        <f t="shared" si="49"/>
        <v>1925</v>
      </c>
      <c r="V92" s="7">
        <f t="shared" si="49"/>
        <v>1925</v>
      </c>
      <c r="W92" s="7">
        <f t="shared" si="49"/>
        <v>1925</v>
      </c>
      <c r="X92" s="7">
        <f t="shared" si="49"/>
        <v>1925</v>
      </c>
      <c r="Y92" s="7">
        <f t="shared" si="49"/>
        <v>1925</v>
      </c>
      <c r="Z92" s="7">
        <f t="shared" si="49"/>
        <v>1925</v>
      </c>
      <c r="AA92" s="7">
        <f t="shared" si="49"/>
        <v>1925</v>
      </c>
      <c r="AB92" s="7">
        <f t="shared" si="49"/>
        <v>1925</v>
      </c>
      <c r="AC92" s="7">
        <f t="shared" si="49"/>
        <v>1925</v>
      </c>
      <c r="AD92" s="43">
        <f t="shared" si="50"/>
        <v>23100</v>
      </c>
    </row>
    <row r="93" spans="1:42" x14ac:dyDescent="0.3">
      <c r="D93" s="6" t="s">
        <v>73</v>
      </c>
      <c r="E93" s="7">
        <v>0</v>
      </c>
      <c r="F93" s="7">
        <v>0</v>
      </c>
      <c r="G93" s="7">
        <v>0</v>
      </c>
      <c r="H93" s="7">
        <v>0</v>
      </c>
      <c r="I93" s="7">
        <v>0</v>
      </c>
      <c r="J93" s="7">
        <v>0</v>
      </c>
      <c r="K93" s="7">
        <v>0</v>
      </c>
      <c r="L93" s="7">
        <v>0</v>
      </c>
      <c r="M93" s="7">
        <v>0</v>
      </c>
      <c r="N93" s="7">
        <v>0</v>
      </c>
      <c r="O93" s="7">
        <v>0</v>
      </c>
      <c r="P93" s="7">
        <v>0</v>
      </c>
      <c r="Q93" s="43">
        <f t="shared" si="48"/>
        <v>0</v>
      </c>
      <c r="R93" s="36">
        <f>Year.1.Detailed.Budget!E92/12</f>
        <v>1333.3333333333333</v>
      </c>
      <c r="S93" s="7">
        <f t="shared" si="49"/>
        <v>1333.3333333333333</v>
      </c>
      <c r="T93" s="7">
        <f t="shared" si="49"/>
        <v>1333.3333333333333</v>
      </c>
      <c r="U93" s="7">
        <f t="shared" si="49"/>
        <v>1333.3333333333333</v>
      </c>
      <c r="V93" s="7">
        <f t="shared" si="49"/>
        <v>1333.3333333333333</v>
      </c>
      <c r="W93" s="7">
        <f t="shared" si="49"/>
        <v>1333.3333333333333</v>
      </c>
      <c r="X93" s="7">
        <f t="shared" si="49"/>
        <v>1333.3333333333333</v>
      </c>
      <c r="Y93" s="7">
        <f t="shared" si="49"/>
        <v>1333.3333333333333</v>
      </c>
      <c r="Z93" s="7">
        <f t="shared" si="49"/>
        <v>1333.3333333333333</v>
      </c>
      <c r="AA93" s="7">
        <f t="shared" si="49"/>
        <v>1333.3333333333333</v>
      </c>
      <c r="AB93" s="7">
        <f t="shared" si="49"/>
        <v>1333.3333333333333</v>
      </c>
      <c r="AC93" s="7">
        <f t="shared" si="49"/>
        <v>1333.3333333333333</v>
      </c>
      <c r="AD93" s="43">
        <f t="shared" si="50"/>
        <v>16000.000000000002</v>
      </c>
    </row>
    <row r="94" spans="1:42" x14ac:dyDescent="0.3">
      <c r="D94" s="6" t="s">
        <v>74</v>
      </c>
      <c r="E94" s="7">
        <v>6667</v>
      </c>
      <c r="F94" s="7">
        <v>6667</v>
      </c>
      <c r="G94" s="7">
        <v>6667</v>
      </c>
      <c r="H94" s="7">
        <v>6667</v>
      </c>
      <c r="I94" s="7">
        <v>6667</v>
      </c>
      <c r="J94" s="7">
        <v>6667</v>
      </c>
      <c r="K94" s="7">
        <v>6667</v>
      </c>
      <c r="L94" s="7">
        <v>6667</v>
      </c>
      <c r="M94" s="7">
        <v>6667</v>
      </c>
      <c r="N94" s="7">
        <v>6667</v>
      </c>
      <c r="O94" s="7">
        <v>6667</v>
      </c>
      <c r="P94" s="7">
        <v>6667</v>
      </c>
      <c r="Q94" s="43">
        <f t="shared" si="48"/>
        <v>80004</v>
      </c>
      <c r="R94" s="36">
        <f>Year.1.Detailed.Budget!E93/12</f>
        <v>2750</v>
      </c>
      <c r="S94" s="7">
        <f t="shared" si="49"/>
        <v>2750</v>
      </c>
      <c r="T94" s="7">
        <f t="shared" si="49"/>
        <v>2750</v>
      </c>
      <c r="U94" s="7">
        <f t="shared" si="49"/>
        <v>2750</v>
      </c>
      <c r="V94" s="7">
        <f t="shared" si="49"/>
        <v>2750</v>
      </c>
      <c r="W94" s="7">
        <f t="shared" si="49"/>
        <v>2750</v>
      </c>
      <c r="X94" s="7">
        <f t="shared" si="49"/>
        <v>2750</v>
      </c>
      <c r="Y94" s="7">
        <f t="shared" si="49"/>
        <v>2750</v>
      </c>
      <c r="Z94" s="7">
        <f t="shared" si="49"/>
        <v>2750</v>
      </c>
      <c r="AA94" s="7">
        <f t="shared" si="49"/>
        <v>2750</v>
      </c>
      <c r="AB94" s="7">
        <f t="shared" si="49"/>
        <v>2750</v>
      </c>
      <c r="AC94" s="7">
        <f t="shared" si="49"/>
        <v>2750</v>
      </c>
      <c r="AD94" s="43">
        <f t="shared" si="50"/>
        <v>33000</v>
      </c>
    </row>
    <row r="95" spans="1:42" x14ac:dyDescent="0.3">
      <c r="A95" s="90"/>
      <c r="B95" s="90"/>
      <c r="C95" s="91" t="s">
        <v>53</v>
      </c>
      <c r="D95" s="90"/>
      <c r="E95" s="92">
        <f t="shared" ref="E95:AD95" si="51">SUM(E88:E94)</f>
        <v>26584</v>
      </c>
      <c r="F95" s="92">
        <f t="shared" si="51"/>
        <v>26584</v>
      </c>
      <c r="G95" s="92">
        <f t="shared" si="51"/>
        <v>26584</v>
      </c>
      <c r="H95" s="92">
        <f t="shared" si="51"/>
        <v>26584</v>
      </c>
      <c r="I95" s="92">
        <f t="shared" si="51"/>
        <v>26584</v>
      </c>
      <c r="J95" s="92">
        <f t="shared" si="51"/>
        <v>26584</v>
      </c>
      <c r="K95" s="92">
        <f t="shared" si="51"/>
        <v>26584</v>
      </c>
      <c r="L95" s="92">
        <f t="shared" si="51"/>
        <v>26584</v>
      </c>
      <c r="M95" s="92">
        <f t="shared" si="51"/>
        <v>26584</v>
      </c>
      <c r="N95" s="92">
        <f t="shared" si="51"/>
        <v>26584</v>
      </c>
      <c r="O95" s="92">
        <f t="shared" si="51"/>
        <v>26584</v>
      </c>
      <c r="P95" s="92">
        <f t="shared" si="51"/>
        <v>26584</v>
      </c>
      <c r="Q95" s="47">
        <f t="shared" si="51"/>
        <v>319008</v>
      </c>
      <c r="R95" s="93">
        <f t="shared" si="51"/>
        <v>74423.333333333328</v>
      </c>
      <c r="S95" s="92">
        <f t="shared" si="51"/>
        <v>74423.333333333328</v>
      </c>
      <c r="T95" s="92">
        <f t="shared" si="51"/>
        <v>74423.333333333328</v>
      </c>
      <c r="U95" s="92">
        <f t="shared" si="51"/>
        <v>74423.333333333328</v>
      </c>
      <c r="V95" s="92">
        <f t="shared" si="51"/>
        <v>74423.333333333328</v>
      </c>
      <c r="W95" s="92">
        <f t="shared" si="51"/>
        <v>74423.333333333328</v>
      </c>
      <c r="X95" s="92">
        <f t="shared" si="51"/>
        <v>74423.333333333328</v>
      </c>
      <c r="Y95" s="92">
        <f t="shared" si="51"/>
        <v>74423.333333333328</v>
      </c>
      <c r="Z95" s="92">
        <f t="shared" si="51"/>
        <v>74423.333333333328</v>
      </c>
      <c r="AA95" s="92">
        <f t="shared" si="51"/>
        <v>74423.333333333328</v>
      </c>
      <c r="AB95" s="92">
        <f t="shared" si="51"/>
        <v>74423.333333333328</v>
      </c>
      <c r="AC95" s="92">
        <f t="shared" si="51"/>
        <v>74423.333333333328</v>
      </c>
      <c r="AD95" s="47">
        <f t="shared" si="51"/>
        <v>893079.99999999988</v>
      </c>
    </row>
    <row r="96" spans="1:42" x14ac:dyDescent="0.3">
      <c r="Q96" s="40"/>
      <c r="AD96" s="40"/>
    </row>
    <row r="97" spans="1:42" x14ac:dyDescent="0.3">
      <c r="C97" s="6" t="s">
        <v>75</v>
      </c>
      <c r="Q97" s="40"/>
      <c r="AD97" s="40"/>
    </row>
    <row r="98" spans="1:42" x14ac:dyDescent="0.3">
      <c r="D98" s="6" t="s">
        <v>76</v>
      </c>
      <c r="E98" s="7">
        <v>1000</v>
      </c>
      <c r="F98" s="7">
        <v>1000</v>
      </c>
      <c r="G98" s="7">
        <v>1000</v>
      </c>
      <c r="H98" s="7">
        <v>1000</v>
      </c>
      <c r="I98" s="7">
        <v>1000</v>
      </c>
      <c r="J98" s="7">
        <v>1000</v>
      </c>
      <c r="K98" s="7">
        <v>1000</v>
      </c>
      <c r="L98" s="7">
        <v>1000</v>
      </c>
      <c r="M98" s="7">
        <v>1000</v>
      </c>
      <c r="N98" s="7">
        <v>1000</v>
      </c>
      <c r="O98" s="7">
        <v>1000</v>
      </c>
      <c r="P98" s="7">
        <v>1000</v>
      </c>
      <c r="Q98" s="43">
        <f>SUM(E98:P98)</f>
        <v>12000</v>
      </c>
      <c r="R98" s="36">
        <f>Year.1.Detailed.Budget!E97/12</f>
        <v>166.66666666666666</v>
      </c>
      <c r="S98" s="7">
        <f>R98</f>
        <v>166.66666666666666</v>
      </c>
      <c r="T98" s="7">
        <f t="shared" ref="T98:AC98" si="52">S98</f>
        <v>166.66666666666666</v>
      </c>
      <c r="U98" s="7">
        <f t="shared" si="52"/>
        <v>166.66666666666666</v>
      </c>
      <c r="V98" s="7">
        <f t="shared" si="52"/>
        <v>166.66666666666666</v>
      </c>
      <c r="W98" s="7">
        <f t="shared" si="52"/>
        <v>166.66666666666666</v>
      </c>
      <c r="X98" s="7">
        <f t="shared" si="52"/>
        <v>166.66666666666666</v>
      </c>
      <c r="Y98" s="7">
        <f t="shared" si="52"/>
        <v>166.66666666666666</v>
      </c>
      <c r="Z98" s="7">
        <f t="shared" si="52"/>
        <v>166.66666666666666</v>
      </c>
      <c r="AA98" s="7">
        <f t="shared" si="52"/>
        <v>166.66666666666666</v>
      </c>
      <c r="AB98" s="7">
        <f t="shared" si="52"/>
        <v>166.66666666666666</v>
      </c>
      <c r="AC98" s="7">
        <f t="shared" si="52"/>
        <v>166.66666666666666</v>
      </c>
      <c r="AD98" s="43">
        <f>SUM(R98:AC98)</f>
        <v>2000.0000000000002</v>
      </c>
    </row>
    <row r="99" spans="1:42" x14ac:dyDescent="0.3">
      <c r="D99" s="6" t="s">
        <v>77</v>
      </c>
      <c r="E99" s="7">
        <v>900</v>
      </c>
      <c r="F99" s="7">
        <v>900</v>
      </c>
      <c r="G99" s="7">
        <v>900</v>
      </c>
      <c r="H99" s="7">
        <v>900</v>
      </c>
      <c r="I99" s="7">
        <v>900</v>
      </c>
      <c r="J99" s="7">
        <v>900</v>
      </c>
      <c r="K99" s="7">
        <v>900</v>
      </c>
      <c r="L99" s="7">
        <v>900</v>
      </c>
      <c r="M99" s="7">
        <v>900</v>
      </c>
      <c r="N99" s="7">
        <v>900</v>
      </c>
      <c r="O99" s="7">
        <v>900</v>
      </c>
      <c r="P99" s="7">
        <v>900</v>
      </c>
      <c r="Q99" s="43">
        <f t="shared" ref="Q99:Q101" si="53">SUM(E99:P99)</f>
        <v>10800</v>
      </c>
      <c r="R99" s="36">
        <f>Year.1.Detailed.Budget!E98/12</f>
        <v>416.66666666666669</v>
      </c>
      <c r="S99" s="7">
        <f t="shared" ref="S99:AC101" si="54">R99</f>
        <v>416.66666666666669</v>
      </c>
      <c r="T99" s="7">
        <f t="shared" si="54"/>
        <v>416.66666666666669</v>
      </c>
      <c r="U99" s="7">
        <f t="shared" si="54"/>
        <v>416.66666666666669</v>
      </c>
      <c r="V99" s="7">
        <f t="shared" si="54"/>
        <v>416.66666666666669</v>
      </c>
      <c r="W99" s="7">
        <f t="shared" si="54"/>
        <v>416.66666666666669</v>
      </c>
      <c r="X99" s="7">
        <f t="shared" si="54"/>
        <v>416.66666666666669</v>
      </c>
      <c r="Y99" s="7">
        <f t="shared" si="54"/>
        <v>416.66666666666669</v>
      </c>
      <c r="Z99" s="7">
        <f t="shared" si="54"/>
        <v>416.66666666666669</v>
      </c>
      <c r="AA99" s="7">
        <f t="shared" si="54"/>
        <v>416.66666666666669</v>
      </c>
      <c r="AB99" s="7">
        <f t="shared" si="54"/>
        <v>416.66666666666669</v>
      </c>
      <c r="AC99" s="7">
        <f t="shared" si="54"/>
        <v>416.66666666666669</v>
      </c>
      <c r="AD99" s="43">
        <f t="shared" ref="AD99:AD101" si="55">SUM(R99:AC99)</f>
        <v>5000</v>
      </c>
    </row>
    <row r="100" spans="1:42" x14ac:dyDescent="0.3">
      <c r="D100" s="6" t="s">
        <v>78</v>
      </c>
      <c r="E100" s="7">
        <v>1800</v>
      </c>
      <c r="F100" s="7">
        <v>1800</v>
      </c>
      <c r="G100" s="7">
        <v>1800</v>
      </c>
      <c r="H100" s="7">
        <v>1800</v>
      </c>
      <c r="I100" s="7">
        <v>1800</v>
      </c>
      <c r="J100" s="7">
        <v>1800</v>
      </c>
      <c r="K100" s="7">
        <v>1800</v>
      </c>
      <c r="L100" s="7">
        <v>1800</v>
      </c>
      <c r="M100" s="7">
        <v>1800</v>
      </c>
      <c r="N100" s="7">
        <v>1800</v>
      </c>
      <c r="O100" s="7">
        <v>1800</v>
      </c>
      <c r="P100" s="7">
        <v>1800</v>
      </c>
      <c r="Q100" s="43">
        <f t="shared" si="53"/>
        <v>21600</v>
      </c>
      <c r="R100" s="36">
        <f>Year.1.Detailed.Budget!E99/12</f>
        <v>2337.5</v>
      </c>
      <c r="S100" s="7">
        <f t="shared" si="54"/>
        <v>2337.5</v>
      </c>
      <c r="T100" s="7">
        <f t="shared" si="54"/>
        <v>2337.5</v>
      </c>
      <c r="U100" s="7">
        <f t="shared" si="54"/>
        <v>2337.5</v>
      </c>
      <c r="V100" s="7">
        <f t="shared" si="54"/>
        <v>2337.5</v>
      </c>
      <c r="W100" s="7">
        <f t="shared" si="54"/>
        <v>2337.5</v>
      </c>
      <c r="X100" s="7">
        <f t="shared" si="54"/>
        <v>2337.5</v>
      </c>
      <c r="Y100" s="7">
        <f t="shared" si="54"/>
        <v>2337.5</v>
      </c>
      <c r="Z100" s="7">
        <f t="shared" si="54"/>
        <v>2337.5</v>
      </c>
      <c r="AA100" s="7">
        <f t="shared" si="54"/>
        <v>2337.5</v>
      </c>
      <c r="AB100" s="7">
        <f t="shared" si="54"/>
        <v>2337.5</v>
      </c>
      <c r="AC100" s="7">
        <f t="shared" si="54"/>
        <v>2337.5</v>
      </c>
      <c r="AD100" s="43">
        <f t="shared" si="55"/>
        <v>28050</v>
      </c>
    </row>
    <row r="101" spans="1:42" x14ac:dyDescent="0.3">
      <c r="D101" s="6" t="s">
        <v>79</v>
      </c>
      <c r="E101" s="7">
        <v>2617</v>
      </c>
      <c r="F101" s="7">
        <v>2617</v>
      </c>
      <c r="G101" s="7">
        <v>2617</v>
      </c>
      <c r="H101" s="7">
        <v>2617</v>
      </c>
      <c r="I101" s="7">
        <v>2617</v>
      </c>
      <c r="J101" s="7">
        <v>2617</v>
      </c>
      <c r="K101" s="7">
        <v>2617</v>
      </c>
      <c r="L101" s="7">
        <v>2617</v>
      </c>
      <c r="M101" s="7">
        <v>2617</v>
      </c>
      <c r="N101" s="7">
        <v>2617</v>
      </c>
      <c r="O101" s="7">
        <v>2617</v>
      </c>
      <c r="P101" s="7">
        <v>2617</v>
      </c>
      <c r="Q101" s="43">
        <f t="shared" si="53"/>
        <v>31404</v>
      </c>
      <c r="R101" s="36">
        <f>Year.1.Detailed.Budget!E100/12</f>
        <v>166.66666666666666</v>
      </c>
      <c r="S101" s="7">
        <f t="shared" si="54"/>
        <v>166.66666666666666</v>
      </c>
      <c r="T101" s="7">
        <f t="shared" si="54"/>
        <v>166.66666666666666</v>
      </c>
      <c r="U101" s="7">
        <f t="shared" si="54"/>
        <v>166.66666666666666</v>
      </c>
      <c r="V101" s="7">
        <f t="shared" si="54"/>
        <v>166.66666666666666</v>
      </c>
      <c r="W101" s="7">
        <f t="shared" si="54"/>
        <v>166.66666666666666</v>
      </c>
      <c r="X101" s="7">
        <f t="shared" si="54"/>
        <v>166.66666666666666</v>
      </c>
      <c r="Y101" s="7">
        <f t="shared" si="54"/>
        <v>166.66666666666666</v>
      </c>
      <c r="Z101" s="7">
        <f t="shared" si="54"/>
        <v>166.66666666666666</v>
      </c>
      <c r="AA101" s="7">
        <f t="shared" si="54"/>
        <v>166.66666666666666</v>
      </c>
      <c r="AB101" s="7">
        <f t="shared" si="54"/>
        <v>166.66666666666666</v>
      </c>
      <c r="AC101" s="7">
        <f t="shared" si="54"/>
        <v>166.66666666666666</v>
      </c>
      <c r="AD101" s="43">
        <f t="shared" si="55"/>
        <v>2000.0000000000002</v>
      </c>
    </row>
    <row r="102" spans="1:42" x14ac:dyDescent="0.3">
      <c r="A102" s="90"/>
      <c r="B102" s="90"/>
      <c r="C102" s="91" t="s">
        <v>80</v>
      </c>
      <c r="D102" s="90"/>
      <c r="E102" s="92">
        <f>SUM(E98:E101)</f>
        <v>6317</v>
      </c>
      <c r="F102" s="92">
        <f t="shared" ref="F102:AD102" si="56">SUM(F98:F101)</f>
        <v>6317</v>
      </c>
      <c r="G102" s="92">
        <f t="shared" si="56"/>
        <v>6317</v>
      </c>
      <c r="H102" s="92">
        <f t="shared" si="56"/>
        <v>6317</v>
      </c>
      <c r="I102" s="92">
        <f t="shared" si="56"/>
        <v>6317</v>
      </c>
      <c r="J102" s="92">
        <f t="shared" si="56"/>
        <v>6317</v>
      </c>
      <c r="K102" s="92">
        <f t="shared" si="56"/>
        <v>6317</v>
      </c>
      <c r="L102" s="92">
        <f t="shared" si="56"/>
        <v>6317</v>
      </c>
      <c r="M102" s="92">
        <f t="shared" si="56"/>
        <v>6317</v>
      </c>
      <c r="N102" s="92">
        <f t="shared" si="56"/>
        <v>6317</v>
      </c>
      <c r="O102" s="92">
        <f t="shared" si="56"/>
        <v>6317</v>
      </c>
      <c r="P102" s="92">
        <f t="shared" si="56"/>
        <v>6317</v>
      </c>
      <c r="Q102" s="47">
        <f t="shared" si="56"/>
        <v>75804</v>
      </c>
      <c r="R102" s="93">
        <f t="shared" si="56"/>
        <v>3087.5</v>
      </c>
      <c r="S102" s="92">
        <f t="shared" si="56"/>
        <v>3087.5</v>
      </c>
      <c r="T102" s="92">
        <f t="shared" si="56"/>
        <v>3087.5</v>
      </c>
      <c r="U102" s="92">
        <f t="shared" si="56"/>
        <v>3087.5</v>
      </c>
      <c r="V102" s="92">
        <f t="shared" si="56"/>
        <v>3087.5</v>
      </c>
      <c r="W102" s="92">
        <f t="shared" si="56"/>
        <v>3087.5</v>
      </c>
      <c r="X102" s="92">
        <f t="shared" si="56"/>
        <v>3087.5</v>
      </c>
      <c r="Y102" s="92">
        <f t="shared" si="56"/>
        <v>3087.5</v>
      </c>
      <c r="Z102" s="92">
        <f t="shared" si="56"/>
        <v>3087.5</v>
      </c>
      <c r="AA102" s="92">
        <f t="shared" si="56"/>
        <v>3087.5</v>
      </c>
      <c r="AB102" s="92">
        <f t="shared" si="56"/>
        <v>3087.5</v>
      </c>
      <c r="AC102" s="92">
        <f t="shared" si="56"/>
        <v>3087.5</v>
      </c>
      <c r="AD102" s="47">
        <f t="shared" si="56"/>
        <v>37050</v>
      </c>
    </row>
    <row r="103" spans="1:42" x14ac:dyDescent="0.3">
      <c r="Q103" s="40"/>
      <c r="AD103" s="40"/>
    </row>
    <row r="104" spans="1:42" s="5" customFormat="1" x14ac:dyDescent="0.3">
      <c r="A104" s="84"/>
      <c r="B104" s="85" t="s">
        <v>81</v>
      </c>
      <c r="C104" s="84"/>
      <c r="D104" s="84"/>
      <c r="E104" s="86">
        <f t="shared" ref="E104:AD104" si="57">E102+E95+E85+E79+E74</f>
        <v>204537</v>
      </c>
      <c r="F104" s="86">
        <f t="shared" si="57"/>
        <v>204537</v>
      </c>
      <c r="G104" s="86">
        <f t="shared" si="57"/>
        <v>204537</v>
      </c>
      <c r="H104" s="86">
        <f t="shared" si="57"/>
        <v>204537</v>
      </c>
      <c r="I104" s="86">
        <f t="shared" si="57"/>
        <v>204537</v>
      </c>
      <c r="J104" s="86">
        <f t="shared" si="57"/>
        <v>204537</v>
      </c>
      <c r="K104" s="86">
        <f t="shared" si="57"/>
        <v>204537</v>
      </c>
      <c r="L104" s="86">
        <f t="shared" si="57"/>
        <v>204537</v>
      </c>
      <c r="M104" s="86">
        <f t="shared" si="57"/>
        <v>204537</v>
      </c>
      <c r="N104" s="86">
        <f t="shared" si="57"/>
        <v>204537</v>
      </c>
      <c r="O104" s="86">
        <f t="shared" si="57"/>
        <v>204537</v>
      </c>
      <c r="P104" s="86">
        <f t="shared" si="57"/>
        <v>204537</v>
      </c>
      <c r="Q104" s="44">
        <f t="shared" si="57"/>
        <v>2454444</v>
      </c>
      <c r="R104" s="87">
        <f t="shared" si="57"/>
        <v>138883.75</v>
      </c>
      <c r="S104" s="86">
        <f t="shared" si="57"/>
        <v>138883.75</v>
      </c>
      <c r="T104" s="86">
        <f t="shared" si="57"/>
        <v>138883.75</v>
      </c>
      <c r="U104" s="86">
        <f t="shared" si="57"/>
        <v>138883.75</v>
      </c>
      <c r="V104" s="86">
        <f t="shared" si="57"/>
        <v>138883.75</v>
      </c>
      <c r="W104" s="86">
        <f t="shared" si="57"/>
        <v>138883.75</v>
      </c>
      <c r="X104" s="86">
        <f t="shared" si="57"/>
        <v>138883.75</v>
      </c>
      <c r="Y104" s="86">
        <f t="shared" si="57"/>
        <v>138883.75</v>
      </c>
      <c r="Z104" s="86">
        <f t="shared" si="57"/>
        <v>138883.75</v>
      </c>
      <c r="AA104" s="86">
        <f t="shared" si="57"/>
        <v>138883.75</v>
      </c>
      <c r="AB104" s="86">
        <f t="shared" si="57"/>
        <v>138883.75</v>
      </c>
      <c r="AC104" s="86">
        <f t="shared" si="57"/>
        <v>138883.75</v>
      </c>
      <c r="AD104" s="44">
        <f t="shared" si="57"/>
        <v>1666605</v>
      </c>
      <c r="AE104" s="20"/>
      <c r="AP104" s="21"/>
    </row>
    <row r="105" spans="1:42" x14ac:dyDescent="0.3">
      <c r="Q105" s="40"/>
      <c r="AD105" s="40"/>
    </row>
    <row r="106" spans="1:42" x14ac:dyDescent="0.3">
      <c r="B106" s="27" t="s">
        <v>82</v>
      </c>
      <c r="Q106" s="40"/>
      <c r="AD106" s="40"/>
    </row>
    <row r="107" spans="1:42" x14ac:dyDescent="0.3">
      <c r="D107" s="6" t="s">
        <v>199</v>
      </c>
      <c r="E107" s="7">
        <v>51667</v>
      </c>
      <c r="F107" s="7">
        <v>51667</v>
      </c>
      <c r="G107" s="7">
        <v>51667</v>
      </c>
      <c r="H107" s="7">
        <v>51667</v>
      </c>
      <c r="I107" s="7">
        <v>51667</v>
      </c>
      <c r="J107" s="7">
        <v>51667</v>
      </c>
      <c r="K107" s="7">
        <v>51667</v>
      </c>
      <c r="L107" s="7">
        <v>51667</v>
      </c>
      <c r="M107" s="7">
        <v>51667</v>
      </c>
      <c r="N107" s="7">
        <v>51667</v>
      </c>
      <c r="O107" s="7">
        <v>51667</v>
      </c>
      <c r="P107" s="7">
        <v>51667</v>
      </c>
      <c r="Q107" s="43">
        <f>SUM(E107:P107)</f>
        <v>620004</v>
      </c>
      <c r="R107" s="36">
        <f>Year.1.Detailed.Budget!E109/12</f>
        <v>48064</v>
      </c>
      <c r="S107" s="7">
        <f>R107</f>
        <v>48064</v>
      </c>
      <c r="T107" s="7">
        <f t="shared" ref="T107:AC107" si="58">S107</f>
        <v>48064</v>
      </c>
      <c r="U107" s="7">
        <f t="shared" si="58"/>
        <v>48064</v>
      </c>
      <c r="V107" s="7">
        <f t="shared" si="58"/>
        <v>48064</v>
      </c>
      <c r="W107" s="7">
        <f t="shared" si="58"/>
        <v>48064</v>
      </c>
      <c r="X107" s="7">
        <f t="shared" si="58"/>
        <v>48064</v>
      </c>
      <c r="Y107" s="7">
        <f t="shared" si="58"/>
        <v>48064</v>
      </c>
      <c r="Z107" s="7">
        <f t="shared" si="58"/>
        <v>48064</v>
      </c>
      <c r="AA107" s="7">
        <f t="shared" si="58"/>
        <v>48064</v>
      </c>
      <c r="AB107" s="7">
        <f t="shared" si="58"/>
        <v>48064</v>
      </c>
      <c r="AC107" s="7">
        <f t="shared" si="58"/>
        <v>48064</v>
      </c>
      <c r="AD107" s="43">
        <f>SUM(R107:AC107)</f>
        <v>576768</v>
      </c>
    </row>
    <row r="108" spans="1:42" x14ac:dyDescent="0.3">
      <c r="D108" s="6" t="s">
        <v>84</v>
      </c>
      <c r="E108" s="7">
        <v>0</v>
      </c>
      <c r="F108" s="7">
        <v>0</v>
      </c>
      <c r="G108" s="7">
        <v>0</v>
      </c>
      <c r="H108" s="7">
        <v>0</v>
      </c>
      <c r="I108" s="7">
        <v>0</v>
      </c>
      <c r="J108" s="7">
        <v>0</v>
      </c>
      <c r="K108" s="7">
        <v>0</v>
      </c>
      <c r="L108" s="7">
        <v>0</v>
      </c>
      <c r="M108" s="7">
        <v>0</v>
      </c>
      <c r="N108" s="7">
        <v>0</v>
      </c>
      <c r="O108" s="7">
        <v>0</v>
      </c>
      <c r="P108" s="7">
        <v>0</v>
      </c>
      <c r="Q108" s="43">
        <f t="shared" ref="Q108:Q110" si="59">SUM(E108:P108)</f>
        <v>0</v>
      </c>
      <c r="R108" s="36">
        <v>0</v>
      </c>
      <c r="S108" s="7">
        <v>0</v>
      </c>
      <c r="T108" s="7">
        <v>0</v>
      </c>
      <c r="U108" s="7">
        <v>0</v>
      </c>
      <c r="V108" s="7">
        <v>0</v>
      </c>
      <c r="W108" s="7">
        <v>0</v>
      </c>
      <c r="X108" s="7">
        <v>0</v>
      </c>
      <c r="Y108" s="7">
        <v>0</v>
      </c>
      <c r="Z108" s="7">
        <v>0</v>
      </c>
      <c r="AA108" s="7">
        <v>0</v>
      </c>
      <c r="AB108" s="7">
        <v>0</v>
      </c>
      <c r="AC108" s="7">
        <v>0</v>
      </c>
      <c r="AD108" s="43">
        <f t="shared" ref="AD108:AD110" si="60">SUM(R108:AC108)</f>
        <v>0</v>
      </c>
    </row>
    <row r="109" spans="1:42" x14ac:dyDescent="0.3">
      <c r="D109" s="6" t="s">
        <v>85</v>
      </c>
      <c r="E109" s="7">
        <v>167</v>
      </c>
      <c r="F109" s="7">
        <v>167</v>
      </c>
      <c r="G109" s="7">
        <v>167</v>
      </c>
      <c r="H109" s="7">
        <v>167</v>
      </c>
      <c r="I109" s="7">
        <v>167</v>
      </c>
      <c r="J109" s="7">
        <v>167</v>
      </c>
      <c r="K109" s="7">
        <v>167</v>
      </c>
      <c r="L109" s="7">
        <v>167</v>
      </c>
      <c r="M109" s="7">
        <v>167</v>
      </c>
      <c r="N109" s="7">
        <v>167</v>
      </c>
      <c r="O109" s="7">
        <v>167</v>
      </c>
      <c r="P109" s="7">
        <v>167</v>
      </c>
      <c r="Q109" s="43">
        <f t="shared" si="59"/>
        <v>2004</v>
      </c>
      <c r="R109" s="36">
        <f>Year.1.Detailed.Budget!E108/12</f>
        <v>138.91666666666666</v>
      </c>
      <c r="S109" s="7">
        <f>R109</f>
        <v>138.91666666666666</v>
      </c>
      <c r="T109" s="7">
        <f t="shared" ref="T109:AC109" si="61">S109</f>
        <v>138.91666666666666</v>
      </c>
      <c r="U109" s="7">
        <f t="shared" si="61"/>
        <v>138.91666666666666</v>
      </c>
      <c r="V109" s="7">
        <f t="shared" si="61"/>
        <v>138.91666666666666</v>
      </c>
      <c r="W109" s="7">
        <f t="shared" si="61"/>
        <v>138.91666666666666</v>
      </c>
      <c r="X109" s="7">
        <f t="shared" si="61"/>
        <v>138.91666666666666</v>
      </c>
      <c r="Y109" s="7">
        <f t="shared" si="61"/>
        <v>138.91666666666666</v>
      </c>
      <c r="Z109" s="7">
        <f t="shared" si="61"/>
        <v>138.91666666666666</v>
      </c>
      <c r="AA109" s="7">
        <f t="shared" si="61"/>
        <v>138.91666666666666</v>
      </c>
      <c r="AB109" s="7">
        <f t="shared" si="61"/>
        <v>138.91666666666666</v>
      </c>
      <c r="AC109" s="7">
        <f t="shared" si="61"/>
        <v>138.91666666666666</v>
      </c>
      <c r="AD109" s="43">
        <f t="shared" si="60"/>
        <v>1667.0000000000002</v>
      </c>
    </row>
    <row r="110" spans="1:42" x14ac:dyDescent="0.3">
      <c r="D110" s="6" t="s">
        <v>86</v>
      </c>
      <c r="E110" s="7">
        <v>25000</v>
      </c>
      <c r="F110" s="7">
        <v>25000</v>
      </c>
      <c r="G110" s="7">
        <v>2500</v>
      </c>
      <c r="H110" s="7">
        <v>2500</v>
      </c>
      <c r="I110" s="7">
        <v>2500</v>
      </c>
      <c r="J110" s="7">
        <v>2500</v>
      </c>
      <c r="K110" s="7">
        <v>2500</v>
      </c>
      <c r="L110" s="7">
        <v>2500</v>
      </c>
      <c r="M110" s="7">
        <v>2500</v>
      </c>
      <c r="N110" s="7">
        <v>2500</v>
      </c>
      <c r="O110" s="7">
        <v>2500</v>
      </c>
      <c r="P110" s="7">
        <v>2500</v>
      </c>
      <c r="Q110" s="43">
        <f t="shared" si="59"/>
        <v>75000</v>
      </c>
      <c r="R110" s="36">
        <v>0</v>
      </c>
      <c r="S110" s="7">
        <v>0</v>
      </c>
      <c r="T110" s="7">
        <v>0</v>
      </c>
      <c r="U110" s="7">
        <v>0</v>
      </c>
      <c r="V110" s="7">
        <v>0</v>
      </c>
      <c r="W110" s="7">
        <v>0</v>
      </c>
      <c r="X110" s="7">
        <v>0</v>
      </c>
      <c r="Y110" s="7">
        <v>0</v>
      </c>
      <c r="Z110" s="7">
        <v>0</v>
      </c>
      <c r="AA110" s="7">
        <v>0</v>
      </c>
      <c r="AB110" s="7">
        <v>0</v>
      </c>
      <c r="AC110" s="7">
        <v>0</v>
      </c>
      <c r="AD110" s="43">
        <f t="shared" si="60"/>
        <v>0</v>
      </c>
    </row>
    <row r="111" spans="1:42" x14ac:dyDescent="0.3">
      <c r="E111" s="7"/>
      <c r="F111" s="7"/>
      <c r="G111" s="7"/>
      <c r="H111" s="7"/>
      <c r="I111" s="7"/>
      <c r="J111" s="7"/>
      <c r="K111" s="7"/>
      <c r="L111" s="7"/>
      <c r="M111" s="7"/>
      <c r="N111" s="7"/>
      <c r="O111" s="7"/>
      <c r="P111" s="7"/>
      <c r="Q111" s="43"/>
      <c r="R111" s="36"/>
      <c r="S111" s="7"/>
      <c r="T111" s="7"/>
      <c r="U111" s="7"/>
      <c r="V111" s="7"/>
      <c r="W111" s="7"/>
      <c r="X111" s="7"/>
      <c r="Y111" s="7"/>
      <c r="Z111" s="7"/>
      <c r="AA111" s="7"/>
      <c r="AB111" s="7"/>
      <c r="AC111" s="7"/>
      <c r="AD111" s="43"/>
    </row>
    <row r="112" spans="1:42" x14ac:dyDescent="0.3">
      <c r="A112" s="90"/>
      <c r="B112" s="85" t="s">
        <v>87</v>
      </c>
      <c r="C112" s="90"/>
      <c r="D112" s="90"/>
      <c r="E112" s="86">
        <f>SUM(E107:E110)</f>
        <v>76834</v>
      </c>
      <c r="F112" s="86">
        <f>SUM(F107:F110)</f>
        <v>76834</v>
      </c>
      <c r="G112" s="86">
        <f t="shared" ref="G112:AC112" si="62">SUM(G107:G110)</f>
        <v>54334</v>
      </c>
      <c r="H112" s="86">
        <f t="shared" si="62"/>
        <v>54334</v>
      </c>
      <c r="I112" s="86">
        <f t="shared" si="62"/>
        <v>54334</v>
      </c>
      <c r="J112" s="86">
        <f t="shared" si="62"/>
        <v>54334</v>
      </c>
      <c r="K112" s="86">
        <f t="shared" si="62"/>
        <v>54334</v>
      </c>
      <c r="L112" s="86">
        <f t="shared" si="62"/>
        <v>54334</v>
      </c>
      <c r="M112" s="86">
        <f t="shared" si="62"/>
        <v>54334</v>
      </c>
      <c r="N112" s="86">
        <f t="shared" si="62"/>
        <v>54334</v>
      </c>
      <c r="O112" s="86">
        <f t="shared" si="62"/>
        <v>54334</v>
      </c>
      <c r="P112" s="86">
        <f t="shared" si="62"/>
        <v>54334</v>
      </c>
      <c r="Q112" s="44">
        <f>SUM(Q107:Q110)</f>
        <v>697008</v>
      </c>
      <c r="R112" s="87">
        <f t="shared" si="62"/>
        <v>48202.916666666664</v>
      </c>
      <c r="S112" s="86">
        <f t="shared" si="62"/>
        <v>48202.916666666664</v>
      </c>
      <c r="T112" s="86">
        <f t="shared" si="62"/>
        <v>48202.916666666664</v>
      </c>
      <c r="U112" s="86">
        <f t="shared" si="62"/>
        <v>48202.916666666664</v>
      </c>
      <c r="V112" s="86">
        <f t="shared" si="62"/>
        <v>48202.916666666664</v>
      </c>
      <c r="W112" s="86">
        <f t="shared" si="62"/>
        <v>48202.916666666664</v>
      </c>
      <c r="X112" s="86">
        <f t="shared" si="62"/>
        <v>48202.916666666664</v>
      </c>
      <c r="Y112" s="86">
        <f t="shared" si="62"/>
        <v>48202.916666666664</v>
      </c>
      <c r="Z112" s="86">
        <f t="shared" si="62"/>
        <v>48202.916666666664</v>
      </c>
      <c r="AA112" s="86">
        <f t="shared" si="62"/>
        <v>48202.916666666664</v>
      </c>
      <c r="AB112" s="86">
        <f t="shared" si="62"/>
        <v>48202.916666666664</v>
      </c>
      <c r="AC112" s="86">
        <f t="shared" si="62"/>
        <v>48202.916666666664</v>
      </c>
      <c r="AD112" s="44">
        <f>SUM(AD107:AD110)</f>
        <v>578435</v>
      </c>
    </row>
    <row r="113" spans="1:42" x14ac:dyDescent="0.3">
      <c r="Q113" s="40"/>
      <c r="AD113" s="40"/>
    </row>
    <row r="114" spans="1:42" x14ac:dyDescent="0.3">
      <c r="B114" s="27" t="s">
        <v>88</v>
      </c>
      <c r="Q114" s="40"/>
      <c r="AD114" s="40"/>
    </row>
    <row r="115" spans="1:42" x14ac:dyDescent="0.3">
      <c r="D115" s="6" t="s">
        <v>89</v>
      </c>
      <c r="E115" s="7">
        <v>0</v>
      </c>
      <c r="F115" s="7">
        <v>0</v>
      </c>
      <c r="G115" s="7">
        <v>0</v>
      </c>
      <c r="H115" s="7">
        <v>0</v>
      </c>
      <c r="I115" s="7">
        <v>0</v>
      </c>
      <c r="J115" s="7">
        <v>0</v>
      </c>
      <c r="K115" s="7">
        <v>0</v>
      </c>
      <c r="L115" s="7">
        <v>0</v>
      </c>
      <c r="M115" s="7">
        <v>0</v>
      </c>
      <c r="N115" s="7">
        <v>0</v>
      </c>
      <c r="O115" s="7">
        <v>0</v>
      </c>
      <c r="P115" s="7">
        <v>0</v>
      </c>
      <c r="Q115" s="43">
        <f>SUM(E115:P115)</f>
        <v>0</v>
      </c>
      <c r="R115" s="36">
        <v>0</v>
      </c>
      <c r="S115" s="7">
        <v>0</v>
      </c>
      <c r="T115" s="7">
        <v>0</v>
      </c>
      <c r="U115" s="7">
        <v>0</v>
      </c>
      <c r="V115" s="7">
        <v>0</v>
      </c>
      <c r="W115" s="7">
        <v>0</v>
      </c>
      <c r="X115" s="7">
        <v>0</v>
      </c>
      <c r="Y115" s="7">
        <v>0</v>
      </c>
      <c r="Z115" s="7">
        <v>0</v>
      </c>
      <c r="AA115" s="7">
        <v>0</v>
      </c>
      <c r="AB115" s="7">
        <v>0</v>
      </c>
      <c r="AC115" s="7">
        <v>0</v>
      </c>
      <c r="AD115" s="43">
        <f>SUM(R115:AC115)</f>
        <v>0</v>
      </c>
    </row>
    <row r="116" spans="1:42" x14ac:dyDescent="0.3">
      <c r="D116" s="6" t="s">
        <v>90</v>
      </c>
      <c r="E116" s="7">
        <v>8333</v>
      </c>
      <c r="F116" s="7">
        <v>8333</v>
      </c>
      <c r="G116" s="7">
        <v>8333</v>
      </c>
      <c r="H116" s="7">
        <v>8333</v>
      </c>
      <c r="I116" s="7">
        <v>8333</v>
      </c>
      <c r="J116" s="7">
        <v>8333</v>
      </c>
      <c r="K116" s="7">
        <v>8333</v>
      </c>
      <c r="L116" s="7">
        <v>8333</v>
      </c>
      <c r="M116" s="7">
        <v>8333</v>
      </c>
      <c r="N116" s="7">
        <v>8333</v>
      </c>
      <c r="O116" s="7">
        <v>8333</v>
      </c>
      <c r="P116" s="7">
        <v>8333</v>
      </c>
      <c r="Q116" s="43">
        <f t="shared" ref="Q116:Q119" si="63">SUM(E116:P116)</f>
        <v>99996</v>
      </c>
      <c r="R116" s="36">
        <f>Year.1.Detailed.Budget!E115/12</f>
        <v>687.5</v>
      </c>
      <c r="S116" s="7">
        <f>R116</f>
        <v>687.5</v>
      </c>
      <c r="T116" s="7">
        <f t="shared" ref="T116:AC116" si="64">S116</f>
        <v>687.5</v>
      </c>
      <c r="U116" s="7">
        <f t="shared" si="64"/>
        <v>687.5</v>
      </c>
      <c r="V116" s="7">
        <f t="shared" si="64"/>
        <v>687.5</v>
      </c>
      <c r="W116" s="7">
        <f t="shared" si="64"/>
        <v>687.5</v>
      </c>
      <c r="X116" s="7">
        <f t="shared" si="64"/>
        <v>687.5</v>
      </c>
      <c r="Y116" s="7">
        <f t="shared" si="64"/>
        <v>687.5</v>
      </c>
      <c r="Z116" s="7">
        <f t="shared" si="64"/>
        <v>687.5</v>
      </c>
      <c r="AA116" s="7">
        <f t="shared" si="64"/>
        <v>687.5</v>
      </c>
      <c r="AB116" s="7">
        <f t="shared" si="64"/>
        <v>687.5</v>
      </c>
      <c r="AC116" s="7">
        <f t="shared" si="64"/>
        <v>687.5</v>
      </c>
      <c r="AD116" s="43">
        <f t="shared" ref="AD116:AD119" si="65">SUM(R116:AC116)</f>
        <v>8250</v>
      </c>
    </row>
    <row r="117" spans="1:42" x14ac:dyDescent="0.3">
      <c r="D117" s="6" t="s">
        <v>91</v>
      </c>
      <c r="E117" s="7">
        <v>5000</v>
      </c>
      <c r="F117" s="7">
        <v>5000</v>
      </c>
      <c r="G117" s="7">
        <v>5000</v>
      </c>
      <c r="H117" s="7">
        <v>5000</v>
      </c>
      <c r="I117" s="7">
        <v>5000</v>
      </c>
      <c r="J117" s="7">
        <v>5000</v>
      </c>
      <c r="K117" s="7">
        <v>5000</v>
      </c>
      <c r="L117" s="7">
        <v>5000</v>
      </c>
      <c r="M117" s="7">
        <v>5000</v>
      </c>
      <c r="N117" s="7">
        <v>5000</v>
      </c>
      <c r="O117" s="7">
        <v>5000</v>
      </c>
      <c r="P117" s="7">
        <v>5000</v>
      </c>
      <c r="Q117" s="43">
        <f t="shared" si="63"/>
        <v>60000</v>
      </c>
      <c r="R117" s="36">
        <f>Year.1.Detailed.Budget!E116/12</f>
        <v>7562.5</v>
      </c>
      <c r="S117" s="7">
        <f t="shared" ref="S117:AC119" si="66">R117</f>
        <v>7562.5</v>
      </c>
      <c r="T117" s="7">
        <f t="shared" si="66"/>
        <v>7562.5</v>
      </c>
      <c r="U117" s="7">
        <f t="shared" si="66"/>
        <v>7562.5</v>
      </c>
      <c r="V117" s="7">
        <f t="shared" si="66"/>
        <v>7562.5</v>
      </c>
      <c r="W117" s="7">
        <f t="shared" si="66"/>
        <v>7562.5</v>
      </c>
      <c r="X117" s="7">
        <f t="shared" si="66"/>
        <v>7562.5</v>
      </c>
      <c r="Y117" s="7">
        <f t="shared" si="66"/>
        <v>7562.5</v>
      </c>
      <c r="Z117" s="7">
        <f t="shared" si="66"/>
        <v>7562.5</v>
      </c>
      <c r="AA117" s="7">
        <f t="shared" si="66"/>
        <v>7562.5</v>
      </c>
      <c r="AB117" s="7">
        <f t="shared" si="66"/>
        <v>7562.5</v>
      </c>
      <c r="AC117" s="7">
        <f t="shared" si="66"/>
        <v>7562.5</v>
      </c>
      <c r="AD117" s="43">
        <f t="shared" si="65"/>
        <v>90750</v>
      </c>
    </row>
    <row r="118" spans="1:42" x14ac:dyDescent="0.3">
      <c r="D118" s="6" t="s">
        <v>92</v>
      </c>
      <c r="E118" s="7">
        <v>2083</v>
      </c>
      <c r="F118" s="7">
        <v>2083</v>
      </c>
      <c r="G118" s="7">
        <v>2083</v>
      </c>
      <c r="H118" s="7">
        <v>2083</v>
      </c>
      <c r="I118" s="7">
        <v>2083</v>
      </c>
      <c r="J118" s="7">
        <v>2083</v>
      </c>
      <c r="K118" s="7">
        <v>2083</v>
      </c>
      <c r="L118" s="7">
        <v>2083</v>
      </c>
      <c r="M118" s="7">
        <v>2083</v>
      </c>
      <c r="N118" s="7">
        <v>2083</v>
      </c>
      <c r="O118" s="7">
        <v>2083</v>
      </c>
      <c r="P118" s="7">
        <v>2083</v>
      </c>
      <c r="Q118" s="43">
        <f t="shared" si="63"/>
        <v>24996</v>
      </c>
      <c r="R118" s="36">
        <f>Year.1.Detailed.Budget!E117/12</f>
        <v>1388.9166666666667</v>
      </c>
      <c r="S118" s="7">
        <f t="shared" si="66"/>
        <v>1388.9166666666667</v>
      </c>
      <c r="T118" s="7">
        <f t="shared" si="66"/>
        <v>1388.9166666666667</v>
      </c>
      <c r="U118" s="7">
        <f t="shared" si="66"/>
        <v>1388.9166666666667</v>
      </c>
      <c r="V118" s="7">
        <f t="shared" si="66"/>
        <v>1388.9166666666667</v>
      </c>
      <c r="W118" s="7">
        <f t="shared" si="66"/>
        <v>1388.9166666666667</v>
      </c>
      <c r="X118" s="7">
        <f t="shared" si="66"/>
        <v>1388.9166666666667</v>
      </c>
      <c r="Y118" s="7">
        <f t="shared" si="66"/>
        <v>1388.9166666666667</v>
      </c>
      <c r="Z118" s="7">
        <f t="shared" si="66"/>
        <v>1388.9166666666667</v>
      </c>
      <c r="AA118" s="7">
        <f t="shared" si="66"/>
        <v>1388.9166666666667</v>
      </c>
      <c r="AB118" s="7">
        <f t="shared" si="66"/>
        <v>1388.9166666666667</v>
      </c>
      <c r="AC118" s="7">
        <f t="shared" si="66"/>
        <v>1388.9166666666667</v>
      </c>
      <c r="AD118" s="43">
        <f t="shared" si="65"/>
        <v>16666.999999999996</v>
      </c>
    </row>
    <row r="119" spans="1:42" x14ac:dyDescent="0.3">
      <c r="D119" s="6" t="s">
        <v>93</v>
      </c>
      <c r="E119" s="7">
        <v>10000</v>
      </c>
      <c r="F119" s="7">
        <v>10000</v>
      </c>
      <c r="G119" s="7">
        <v>10000</v>
      </c>
      <c r="H119" s="7">
        <v>10000</v>
      </c>
      <c r="I119" s="7">
        <v>10000</v>
      </c>
      <c r="J119" s="7">
        <v>10000</v>
      </c>
      <c r="K119" s="7">
        <v>10000</v>
      </c>
      <c r="L119" s="7">
        <v>10000</v>
      </c>
      <c r="M119" s="7">
        <v>10000</v>
      </c>
      <c r="N119" s="7">
        <v>10000</v>
      </c>
      <c r="O119" s="7">
        <v>10000</v>
      </c>
      <c r="P119" s="7">
        <v>10000</v>
      </c>
      <c r="Q119" s="43">
        <f t="shared" si="63"/>
        <v>120000</v>
      </c>
      <c r="R119" s="36">
        <f>Year.1.Detailed.Budget!E118/12</f>
        <v>4166.666666666667</v>
      </c>
      <c r="S119" s="7">
        <f t="shared" si="66"/>
        <v>4166.666666666667</v>
      </c>
      <c r="T119" s="7">
        <f t="shared" si="66"/>
        <v>4166.666666666667</v>
      </c>
      <c r="U119" s="7">
        <f t="shared" si="66"/>
        <v>4166.666666666667</v>
      </c>
      <c r="V119" s="7">
        <f t="shared" si="66"/>
        <v>4166.666666666667</v>
      </c>
      <c r="W119" s="7">
        <f t="shared" si="66"/>
        <v>4166.666666666667</v>
      </c>
      <c r="X119" s="7">
        <f t="shared" si="66"/>
        <v>4166.666666666667</v>
      </c>
      <c r="Y119" s="7">
        <f t="shared" si="66"/>
        <v>4166.666666666667</v>
      </c>
      <c r="Z119" s="7">
        <f t="shared" si="66"/>
        <v>4166.666666666667</v>
      </c>
      <c r="AA119" s="7">
        <f t="shared" si="66"/>
        <v>4166.666666666667</v>
      </c>
      <c r="AB119" s="7">
        <f t="shared" si="66"/>
        <v>4166.666666666667</v>
      </c>
      <c r="AC119" s="7">
        <f t="shared" si="66"/>
        <v>4166.666666666667</v>
      </c>
      <c r="AD119" s="43">
        <f t="shared" si="65"/>
        <v>49999.999999999993</v>
      </c>
    </row>
    <row r="120" spans="1:42" x14ac:dyDescent="0.3">
      <c r="E120" s="7"/>
      <c r="F120" s="7"/>
      <c r="G120" s="7"/>
      <c r="H120" s="7"/>
      <c r="I120" s="7"/>
      <c r="J120" s="7"/>
      <c r="K120" s="7"/>
      <c r="L120" s="7"/>
      <c r="M120" s="7"/>
      <c r="N120" s="7"/>
      <c r="O120" s="7"/>
      <c r="P120" s="7"/>
      <c r="Q120" s="43"/>
      <c r="R120" s="36"/>
      <c r="S120" s="7"/>
      <c r="T120" s="7"/>
      <c r="U120" s="7"/>
      <c r="V120" s="7"/>
      <c r="W120" s="7"/>
      <c r="X120" s="7"/>
      <c r="Y120" s="7"/>
      <c r="Z120" s="7"/>
      <c r="AA120" s="7"/>
      <c r="AB120" s="7"/>
      <c r="AC120" s="7"/>
      <c r="AD120" s="43"/>
    </row>
    <row r="121" spans="1:42" s="5" customFormat="1" x14ac:dyDescent="0.3">
      <c r="A121" s="84"/>
      <c r="B121" s="85" t="s">
        <v>94</v>
      </c>
      <c r="C121" s="84"/>
      <c r="D121" s="84"/>
      <c r="E121" s="86">
        <f>SUM(E115:E119)</f>
        <v>25416</v>
      </c>
      <c r="F121" s="86">
        <f t="shared" ref="F121:AC121" si="67">SUM(F115:F119)</f>
        <v>25416</v>
      </c>
      <c r="G121" s="86">
        <f t="shared" si="67"/>
        <v>25416</v>
      </c>
      <c r="H121" s="86">
        <f t="shared" si="67"/>
        <v>25416</v>
      </c>
      <c r="I121" s="86">
        <f t="shared" si="67"/>
        <v>25416</v>
      </c>
      <c r="J121" s="86">
        <f t="shared" si="67"/>
        <v>25416</v>
      </c>
      <c r="K121" s="86">
        <f t="shared" si="67"/>
        <v>25416</v>
      </c>
      <c r="L121" s="86">
        <f t="shared" si="67"/>
        <v>25416</v>
      </c>
      <c r="M121" s="86">
        <f t="shared" si="67"/>
        <v>25416</v>
      </c>
      <c r="N121" s="86">
        <f t="shared" si="67"/>
        <v>25416</v>
      </c>
      <c r="O121" s="86">
        <f t="shared" si="67"/>
        <v>25416</v>
      </c>
      <c r="P121" s="86">
        <f t="shared" si="67"/>
        <v>25416</v>
      </c>
      <c r="Q121" s="44">
        <f t="shared" si="67"/>
        <v>304992</v>
      </c>
      <c r="R121" s="87">
        <f t="shared" si="67"/>
        <v>13805.583333333332</v>
      </c>
      <c r="S121" s="86">
        <f t="shared" si="67"/>
        <v>13805.583333333332</v>
      </c>
      <c r="T121" s="86">
        <f t="shared" si="67"/>
        <v>13805.583333333332</v>
      </c>
      <c r="U121" s="86">
        <f t="shared" si="67"/>
        <v>13805.583333333332</v>
      </c>
      <c r="V121" s="86">
        <f t="shared" si="67"/>
        <v>13805.583333333332</v>
      </c>
      <c r="W121" s="86">
        <f t="shared" si="67"/>
        <v>13805.583333333332</v>
      </c>
      <c r="X121" s="86">
        <f t="shared" si="67"/>
        <v>13805.583333333332</v>
      </c>
      <c r="Y121" s="86">
        <f t="shared" si="67"/>
        <v>13805.583333333332</v>
      </c>
      <c r="Z121" s="86">
        <f t="shared" si="67"/>
        <v>13805.583333333332</v>
      </c>
      <c r="AA121" s="86">
        <f t="shared" si="67"/>
        <v>13805.583333333332</v>
      </c>
      <c r="AB121" s="86">
        <f t="shared" si="67"/>
        <v>13805.583333333332</v>
      </c>
      <c r="AC121" s="86">
        <f t="shared" si="67"/>
        <v>13805.583333333332</v>
      </c>
      <c r="AD121" s="44">
        <f t="shared" ref="AD121" si="68">SUM(AD115:AD119)</f>
        <v>165667</v>
      </c>
      <c r="AE121" s="20"/>
      <c r="AP121" s="21"/>
    </row>
    <row r="122" spans="1:42" x14ac:dyDescent="0.3">
      <c r="B122" s="13"/>
      <c r="C122" s="13"/>
      <c r="Q122" s="40"/>
      <c r="AD122" s="40"/>
    </row>
    <row r="123" spans="1:42" s="5" customFormat="1" x14ac:dyDescent="0.3">
      <c r="A123" s="84"/>
      <c r="B123" s="85" t="s">
        <v>95</v>
      </c>
      <c r="C123" s="85"/>
      <c r="D123" s="84"/>
      <c r="E123" s="94">
        <v>71631</v>
      </c>
      <c r="F123" s="94">
        <v>71631</v>
      </c>
      <c r="G123" s="94">
        <v>71631</v>
      </c>
      <c r="H123" s="94">
        <v>71631</v>
      </c>
      <c r="I123" s="94">
        <v>71631</v>
      </c>
      <c r="J123" s="94">
        <v>71631</v>
      </c>
      <c r="K123" s="94">
        <v>71631</v>
      </c>
      <c r="L123" s="94">
        <v>71631</v>
      </c>
      <c r="M123" s="94">
        <v>71631</v>
      </c>
      <c r="N123" s="94">
        <v>71631</v>
      </c>
      <c r="O123" s="94">
        <v>71631</v>
      </c>
      <c r="P123" s="94">
        <v>71631</v>
      </c>
      <c r="Q123" s="48">
        <f>SUM(E123:P123)</f>
        <v>859572</v>
      </c>
      <c r="R123" s="95">
        <f>Year.1.Detailed.Budget!E122/12</f>
        <v>36278</v>
      </c>
      <c r="S123" s="94">
        <f>R123</f>
        <v>36278</v>
      </c>
      <c r="T123" s="94">
        <f t="shared" ref="T123:AC123" si="69">S123</f>
        <v>36278</v>
      </c>
      <c r="U123" s="94">
        <f t="shared" si="69"/>
        <v>36278</v>
      </c>
      <c r="V123" s="94">
        <f t="shared" si="69"/>
        <v>36278</v>
      </c>
      <c r="W123" s="94">
        <f t="shared" si="69"/>
        <v>36278</v>
      </c>
      <c r="X123" s="94">
        <f t="shared" si="69"/>
        <v>36278</v>
      </c>
      <c r="Y123" s="94">
        <f t="shared" si="69"/>
        <v>36278</v>
      </c>
      <c r="Z123" s="94">
        <f t="shared" si="69"/>
        <v>36278</v>
      </c>
      <c r="AA123" s="94">
        <f t="shared" si="69"/>
        <v>36278</v>
      </c>
      <c r="AB123" s="94">
        <f t="shared" si="69"/>
        <v>36278</v>
      </c>
      <c r="AC123" s="94">
        <f t="shared" si="69"/>
        <v>36278</v>
      </c>
      <c r="AD123" s="48">
        <f>SUM(R123:AC123)</f>
        <v>435336</v>
      </c>
      <c r="AE123" s="20"/>
      <c r="AP123" s="21"/>
    </row>
    <row r="124" spans="1:42" x14ac:dyDescent="0.3">
      <c r="B124" s="13"/>
      <c r="C124" s="13"/>
      <c r="Q124" s="40"/>
      <c r="AD124" s="40"/>
    </row>
    <row r="125" spans="1:42" s="5" customFormat="1" x14ac:dyDescent="0.3">
      <c r="A125" s="84"/>
      <c r="B125" s="85" t="s">
        <v>96</v>
      </c>
      <c r="C125" s="85"/>
      <c r="D125" s="84"/>
      <c r="E125" s="94">
        <v>50000</v>
      </c>
      <c r="F125" s="94">
        <v>50000</v>
      </c>
      <c r="G125" s="94">
        <v>50000</v>
      </c>
      <c r="H125" s="94">
        <v>50000</v>
      </c>
      <c r="I125" s="94">
        <v>50000</v>
      </c>
      <c r="J125" s="94">
        <v>50000</v>
      </c>
      <c r="K125" s="94">
        <v>50000</v>
      </c>
      <c r="L125" s="94">
        <v>50000</v>
      </c>
      <c r="M125" s="94">
        <v>50000</v>
      </c>
      <c r="N125" s="94">
        <v>50000</v>
      </c>
      <c r="O125" s="94">
        <v>50000</v>
      </c>
      <c r="P125" s="94">
        <v>50000</v>
      </c>
      <c r="Q125" s="48">
        <f>SUM(E125:P125)</f>
        <v>600000</v>
      </c>
      <c r="R125" s="95">
        <f>Year.1.Detailed.Budget!E124/12</f>
        <v>19444.416666666668</v>
      </c>
      <c r="S125" s="94">
        <f>R125</f>
        <v>19444.416666666668</v>
      </c>
      <c r="T125" s="94">
        <f t="shared" ref="T125:AC125" si="70">S125</f>
        <v>19444.416666666668</v>
      </c>
      <c r="U125" s="94">
        <f t="shared" si="70"/>
        <v>19444.416666666668</v>
      </c>
      <c r="V125" s="94">
        <f t="shared" si="70"/>
        <v>19444.416666666668</v>
      </c>
      <c r="W125" s="94">
        <f t="shared" si="70"/>
        <v>19444.416666666668</v>
      </c>
      <c r="X125" s="94">
        <f t="shared" si="70"/>
        <v>19444.416666666668</v>
      </c>
      <c r="Y125" s="94">
        <f t="shared" si="70"/>
        <v>19444.416666666668</v>
      </c>
      <c r="Z125" s="94">
        <f t="shared" si="70"/>
        <v>19444.416666666668</v>
      </c>
      <c r="AA125" s="94">
        <f t="shared" si="70"/>
        <v>19444.416666666668</v>
      </c>
      <c r="AB125" s="94">
        <f t="shared" si="70"/>
        <v>19444.416666666668</v>
      </c>
      <c r="AC125" s="94">
        <f t="shared" si="70"/>
        <v>19444.416666666668</v>
      </c>
      <c r="AD125" s="48">
        <f>SUM(R125:AC125)</f>
        <v>233332.99999999997</v>
      </c>
      <c r="AE125" s="20"/>
      <c r="AP125" s="21"/>
    </row>
    <row r="126" spans="1:42" x14ac:dyDescent="0.3">
      <c r="B126" s="27"/>
      <c r="C126" s="13"/>
      <c r="Q126" s="40"/>
      <c r="AD126" s="40"/>
    </row>
    <row r="127" spans="1:42" x14ac:dyDescent="0.3">
      <c r="B127" s="27" t="s">
        <v>75</v>
      </c>
      <c r="C127" s="13"/>
      <c r="Q127" s="40"/>
      <c r="AD127" s="40"/>
    </row>
    <row r="128" spans="1:42" x14ac:dyDescent="0.3">
      <c r="D128" s="6" t="s">
        <v>97</v>
      </c>
      <c r="E128" s="7">
        <v>10200</v>
      </c>
      <c r="F128" s="7">
        <v>10200</v>
      </c>
      <c r="G128" s="7">
        <v>10200</v>
      </c>
      <c r="H128" s="7">
        <v>10200</v>
      </c>
      <c r="I128" s="7">
        <v>10200</v>
      </c>
      <c r="J128" s="7">
        <v>10200</v>
      </c>
      <c r="K128" s="7">
        <v>10200</v>
      </c>
      <c r="L128" s="7">
        <v>10200</v>
      </c>
      <c r="M128" s="7">
        <v>10200</v>
      </c>
      <c r="N128" s="7">
        <v>10200</v>
      </c>
      <c r="O128" s="7">
        <v>10200</v>
      </c>
      <c r="P128" s="7">
        <v>10200</v>
      </c>
      <c r="Q128" s="43">
        <f>SUM(E128:P128)</f>
        <v>122400</v>
      </c>
      <c r="R128" s="36">
        <f>Year.1.Detailed.Budget!E127/12</f>
        <v>6325</v>
      </c>
      <c r="S128" s="7">
        <f>R128</f>
        <v>6325</v>
      </c>
      <c r="T128" s="7">
        <f t="shared" ref="T128:AC128" si="71">S128</f>
        <v>6325</v>
      </c>
      <c r="U128" s="7">
        <f t="shared" si="71"/>
        <v>6325</v>
      </c>
      <c r="V128" s="7">
        <f t="shared" si="71"/>
        <v>6325</v>
      </c>
      <c r="W128" s="7">
        <f t="shared" si="71"/>
        <v>6325</v>
      </c>
      <c r="X128" s="7">
        <f t="shared" si="71"/>
        <v>6325</v>
      </c>
      <c r="Y128" s="7">
        <f t="shared" si="71"/>
        <v>6325</v>
      </c>
      <c r="Z128" s="7">
        <f t="shared" si="71"/>
        <v>6325</v>
      </c>
      <c r="AA128" s="7">
        <f t="shared" si="71"/>
        <v>6325</v>
      </c>
      <c r="AB128" s="7">
        <f t="shared" si="71"/>
        <v>6325</v>
      </c>
      <c r="AC128" s="7">
        <f t="shared" si="71"/>
        <v>6325</v>
      </c>
      <c r="AD128" s="43">
        <f>SUM(R128:AC128)</f>
        <v>75900</v>
      </c>
    </row>
    <row r="129" spans="1:42" x14ac:dyDescent="0.3">
      <c r="D129" s="6" t="s">
        <v>98</v>
      </c>
      <c r="E129" s="7">
        <v>97385</v>
      </c>
      <c r="F129" s="7">
        <v>97385</v>
      </c>
      <c r="G129" s="7">
        <v>97385</v>
      </c>
      <c r="H129" s="7">
        <v>97385</v>
      </c>
      <c r="I129" s="7">
        <v>97385</v>
      </c>
      <c r="J129" s="7">
        <v>97385</v>
      </c>
      <c r="K129" s="7">
        <v>97385</v>
      </c>
      <c r="L129" s="7">
        <v>97385</v>
      </c>
      <c r="M129" s="7">
        <v>97385</v>
      </c>
      <c r="N129" s="7">
        <v>97385</v>
      </c>
      <c r="O129" s="7">
        <v>97385</v>
      </c>
      <c r="P129" s="7">
        <v>97385</v>
      </c>
      <c r="Q129" s="43">
        <f t="shared" ref="Q129:Q131" si="72">SUM(E129:P129)</f>
        <v>1168620</v>
      </c>
      <c r="R129" s="36">
        <f>Year.1.Detailed.Budget!E128/12</f>
        <v>39875</v>
      </c>
      <c r="S129" s="7">
        <f t="shared" ref="S129:AC131" si="73">R129</f>
        <v>39875</v>
      </c>
      <c r="T129" s="7">
        <f t="shared" si="73"/>
        <v>39875</v>
      </c>
      <c r="U129" s="7">
        <f t="shared" si="73"/>
        <v>39875</v>
      </c>
      <c r="V129" s="7">
        <f t="shared" si="73"/>
        <v>39875</v>
      </c>
      <c r="W129" s="7">
        <f t="shared" si="73"/>
        <v>39875</v>
      </c>
      <c r="X129" s="7">
        <f t="shared" si="73"/>
        <v>39875</v>
      </c>
      <c r="Y129" s="7">
        <f t="shared" si="73"/>
        <v>39875</v>
      </c>
      <c r="Z129" s="7">
        <f t="shared" si="73"/>
        <v>39875</v>
      </c>
      <c r="AA129" s="7">
        <f t="shared" si="73"/>
        <v>39875</v>
      </c>
      <c r="AB129" s="7">
        <f t="shared" si="73"/>
        <v>39875</v>
      </c>
      <c r="AC129" s="7">
        <f t="shared" si="73"/>
        <v>39875</v>
      </c>
      <c r="AD129" s="43">
        <f t="shared" ref="AD129:AD131" si="74">SUM(R129:AC129)</f>
        <v>478500</v>
      </c>
    </row>
    <row r="130" spans="1:42" x14ac:dyDescent="0.3">
      <c r="D130" s="6" t="s">
        <v>99</v>
      </c>
      <c r="E130" s="7">
        <v>41667</v>
      </c>
      <c r="F130" s="7">
        <v>41667</v>
      </c>
      <c r="G130" s="7">
        <v>41667</v>
      </c>
      <c r="H130" s="7">
        <v>41667</v>
      </c>
      <c r="I130" s="7">
        <v>41667</v>
      </c>
      <c r="J130" s="7">
        <v>41667</v>
      </c>
      <c r="K130" s="7">
        <v>41667</v>
      </c>
      <c r="L130" s="7">
        <v>41667</v>
      </c>
      <c r="M130" s="7">
        <v>41667</v>
      </c>
      <c r="N130" s="7">
        <v>41667</v>
      </c>
      <c r="O130" s="7">
        <v>41667</v>
      </c>
      <c r="P130" s="7">
        <v>41667</v>
      </c>
      <c r="Q130" s="43">
        <f t="shared" si="72"/>
        <v>500004</v>
      </c>
      <c r="R130" s="36">
        <f>Year.1.Detailed.Budget!E129/12</f>
        <v>22366.666666666668</v>
      </c>
      <c r="S130" s="7">
        <f t="shared" si="73"/>
        <v>22366.666666666668</v>
      </c>
      <c r="T130" s="7">
        <f t="shared" si="73"/>
        <v>22366.666666666668</v>
      </c>
      <c r="U130" s="7">
        <f t="shared" si="73"/>
        <v>22366.666666666668</v>
      </c>
      <c r="V130" s="7">
        <f t="shared" si="73"/>
        <v>22366.666666666668</v>
      </c>
      <c r="W130" s="7">
        <f t="shared" si="73"/>
        <v>22366.666666666668</v>
      </c>
      <c r="X130" s="7">
        <f t="shared" si="73"/>
        <v>22366.666666666668</v>
      </c>
      <c r="Y130" s="7">
        <f t="shared" si="73"/>
        <v>22366.666666666668</v>
      </c>
      <c r="Z130" s="7">
        <f t="shared" si="73"/>
        <v>22366.666666666668</v>
      </c>
      <c r="AA130" s="7">
        <f t="shared" si="73"/>
        <v>22366.666666666668</v>
      </c>
      <c r="AB130" s="7">
        <f t="shared" si="73"/>
        <v>22366.666666666668</v>
      </c>
      <c r="AC130" s="7">
        <f t="shared" si="73"/>
        <v>22366.666666666668</v>
      </c>
      <c r="AD130" s="43">
        <f t="shared" si="74"/>
        <v>268399.99999999994</v>
      </c>
    </row>
    <row r="131" spans="1:42" x14ac:dyDescent="0.3">
      <c r="D131" s="6" t="s">
        <v>200</v>
      </c>
      <c r="E131" s="7">
        <v>0</v>
      </c>
      <c r="F131" s="7">
        <v>0</v>
      </c>
      <c r="G131" s="7">
        <v>0</v>
      </c>
      <c r="H131" s="7">
        <v>0</v>
      </c>
      <c r="I131" s="7">
        <v>0</v>
      </c>
      <c r="J131" s="7">
        <v>0</v>
      </c>
      <c r="K131" s="7">
        <v>0</v>
      </c>
      <c r="L131" s="7">
        <v>0</v>
      </c>
      <c r="M131" s="7">
        <v>0</v>
      </c>
      <c r="N131" s="7">
        <v>0</v>
      </c>
      <c r="O131" s="7">
        <v>0</v>
      </c>
      <c r="P131" s="7">
        <v>0</v>
      </c>
      <c r="Q131" s="43">
        <f t="shared" si="72"/>
        <v>0</v>
      </c>
      <c r="R131" s="36">
        <f>(Year.1.Detailed.Budget!E130+Year.1.Detailed.Budget!E131)/12</f>
        <v>3858.3333333333335</v>
      </c>
      <c r="S131" s="7">
        <f t="shared" si="73"/>
        <v>3858.3333333333335</v>
      </c>
      <c r="T131" s="7">
        <f t="shared" si="73"/>
        <v>3858.3333333333335</v>
      </c>
      <c r="U131" s="7">
        <f t="shared" si="73"/>
        <v>3858.3333333333335</v>
      </c>
      <c r="V131" s="7">
        <f t="shared" si="73"/>
        <v>3858.3333333333335</v>
      </c>
      <c r="W131" s="7">
        <f t="shared" si="73"/>
        <v>3858.3333333333335</v>
      </c>
      <c r="X131" s="7">
        <f t="shared" si="73"/>
        <v>3858.3333333333335</v>
      </c>
      <c r="Y131" s="7">
        <f t="shared" si="73"/>
        <v>3858.3333333333335</v>
      </c>
      <c r="Z131" s="7">
        <f t="shared" si="73"/>
        <v>3858.3333333333335</v>
      </c>
      <c r="AA131" s="7">
        <f t="shared" si="73"/>
        <v>3858.3333333333335</v>
      </c>
      <c r="AB131" s="7">
        <f t="shared" si="73"/>
        <v>3858.3333333333335</v>
      </c>
      <c r="AC131" s="7">
        <f t="shared" si="73"/>
        <v>3858.3333333333335</v>
      </c>
      <c r="AD131" s="43">
        <f t="shared" si="74"/>
        <v>46300.000000000007</v>
      </c>
    </row>
    <row r="132" spans="1:42" x14ac:dyDescent="0.3">
      <c r="E132" s="7"/>
      <c r="F132" s="7"/>
      <c r="G132" s="7"/>
      <c r="H132" s="7"/>
      <c r="I132" s="7"/>
      <c r="J132" s="7"/>
      <c r="K132" s="7"/>
      <c r="L132" s="7"/>
      <c r="M132" s="7"/>
      <c r="N132" s="7"/>
      <c r="O132" s="7"/>
      <c r="P132" s="7"/>
      <c r="Q132" s="43"/>
      <c r="R132" s="36"/>
      <c r="S132" s="7"/>
      <c r="T132" s="7"/>
      <c r="U132" s="7"/>
      <c r="V132" s="7"/>
      <c r="W132" s="7"/>
      <c r="X132" s="7"/>
      <c r="Y132" s="7"/>
      <c r="Z132" s="7"/>
      <c r="AA132" s="7"/>
      <c r="AB132" s="7"/>
      <c r="AC132" s="7"/>
      <c r="AD132" s="43"/>
    </row>
    <row r="133" spans="1:42" s="5" customFormat="1" x14ac:dyDescent="0.3">
      <c r="A133" s="84"/>
      <c r="B133" s="85" t="s">
        <v>80</v>
      </c>
      <c r="C133" s="84"/>
      <c r="D133" s="84"/>
      <c r="E133" s="86">
        <f>SUM(E128:E131)</f>
        <v>149252</v>
      </c>
      <c r="F133" s="86">
        <f t="shared" ref="F133:AC133" si="75">SUM(F128:F131)</f>
        <v>149252</v>
      </c>
      <c r="G133" s="86">
        <f t="shared" si="75"/>
        <v>149252</v>
      </c>
      <c r="H133" s="86">
        <f t="shared" si="75"/>
        <v>149252</v>
      </c>
      <c r="I133" s="86">
        <f t="shared" si="75"/>
        <v>149252</v>
      </c>
      <c r="J133" s="86">
        <f t="shared" si="75"/>
        <v>149252</v>
      </c>
      <c r="K133" s="86">
        <f t="shared" si="75"/>
        <v>149252</v>
      </c>
      <c r="L133" s="86">
        <f t="shared" si="75"/>
        <v>149252</v>
      </c>
      <c r="M133" s="86">
        <f t="shared" si="75"/>
        <v>149252</v>
      </c>
      <c r="N133" s="86">
        <f t="shared" si="75"/>
        <v>149252</v>
      </c>
      <c r="O133" s="86">
        <f t="shared" si="75"/>
        <v>149252</v>
      </c>
      <c r="P133" s="86">
        <f t="shared" si="75"/>
        <v>149252</v>
      </c>
      <c r="Q133" s="44">
        <f t="shared" si="75"/>
        <v>1791024</v>
      </c>
      <c r="R133" s="87">
        <f t="shared" si="75"/>
        <v>72425</v>
      </c>
      <c r="S133" s="86">
        <f t="shared" si="75"/>
        <v>72425</v>
      </c>
      <c r="T133" s="86">
        <f t="shared" si="75"/>
        <v>72425</v>
      </c>
      <c r="U133" s="86">
        <f t="shared" si="75"/>
        <v>72425</v>
      </c>
      <c r="V133" s="86">
        <f t="shared" si="75"/>
        <v>72425</v>
      </c>
      <c r="W133" s="86">
        <f t="shared" si="75"/>
        <v>72425</v>
      </c>
      <c r="X133" s="86">
        <f t="shared" si="75"/>
        <v>72425</v>
      </c>
      <c r="Y133" s="86">
        <f t="shared" si="75"/>
        <v>72425</v>
      </c>
      <c r="Z133" s="86">
        <f t="shared" si="75"/>
        <v>72425</v>
      </c>
      <c r="AA133" s="86">
        <f t="shared" si="75"/>
        <v>72425</v>
      </c>
      <c r="AB133" s="86">
        <f t="shared" si="75"/>
        <v>72425</v>
      </c>
      <c r="AC133" s="86">
        <f t="shared" si="75"/>
        <v>72425</v>
      </c>
      <c r="AD133" s="44">
        <f t="shared" ref="AD133" si="76">SUM(AD128:AD131)</f>
        <v>869100</v>
      </c>
      <c r="AE133" s="20"/>
      <c r="AP133" s="21"/>
    </row>
    <row r="134" spans="1:42" x14ac:dyDescent="0.3">
      <c r="Q134" s="40"/>
      <c r="AD134" s="40"/>
    </row>
    <row r="135" spans="1:42" x14ac:dyDescent="0.3">
      <c r="A135" s="84" t="s">
        <v>101</v>
      </c>
      <c r="B135" s="90"/>
      <c r="C135" s="90"/>
      <c r="D135" s="90"/>
      <c r="E135" s="88">
        <f t="shared" ref="E135:AD135" si="77">E133+E125+E123+E121+E112+E104+E65</f>
        <v>1223459</v>
      </c>
      <c r="F135" s="88">
        <f t="shared" si="77"/>
        <v>1357606</v>
      </c>
      <c r="G135" s="88">
        <f t="shared" si="77"/>
        <v>1200959</v>
      </c>
      <c r="H135" s="88">
        <f t="shared" si="77"/>
        <v>1335106</v>
      </c>
      <c r="I135" s="88">
        <f t="shared" si="77"/>
        <v>1200959</v>
      </c>
      <c r="J135" s="88">
        <f t="shared" si="77"/>
        <v>1335106</v>
      </c>
      <c r="K135" s="88">
        <f t="shared" si="77"/>
        <v>1200959</v>
      </c>
      <c r="L135" s="88">
        <f t="shared" si="77"/>
        <v>1335106</v>
      </c>
      <c r="M135" s="88">
        <f t="shared" si="77"/>
        <v>1200959</v>
      </c>
      <c r="N135" s="88">
        <f t="shared" si="77"/>
        <v>1335106</v>
      </c>
      <c r="O135" s="88">
        <f t="shared" si="77"/>
        <v>1200959</v>
      </c>
      <c r="P135" s="88">
        <f t="shared" si="77"/>
        <v>1335106</v>
      </c>
      <c r="Q135" s="46">
        <f t="shared" si="77"/>
        <v>15261390</v>
      </c>
      <c r="R135" s="89">
        <f t="shared" si="77"/>
        <v>541015.5</v>
      </c>
      <c r="S135" s="88">
        <f t="shared" si="77"/>
        <v>541015.5</v>
      </c>
      <c r="T135" s="88">
        <f t="shared" si="77"/>
        <v>541015.5</v>
      </c>
      <c r="U135" s="88">
        <f t="shared" si="77"/>
        <v>541015.5</v>
      </c>
      <c r="V135" s="88">
        <f t="shared" si="77"/>
        <v>541015.5</v>
      </c>
      <c r="W135" s="88">
        <f t="shared" si="77"/>
        <v>541015.5</v>
      </c>
      <c r="X135" s="88">
        <f t="shared" si="77"/>
        <v>541015.5</v>
      </c>
      <c r="Y135" s="88">
        <f t="shared" si="77"/>
        <v>541015.5</v>
      </c>
      <c r="Z135" s="88">
        <f t="shared" si="77"/>
        <v>541015.5</v>
      </c>
      <c r="AA135" s="88">
        <f t="shared" si="77"/>
        <v>541015.5</v>
      </c>
      <c r="AB135" s="88">
        <f t="shared" si="77"/>
        <v>541015.5</v>
      </c>
      <c r="AC135" s="88">
        <f t="shared" si="77"/>
        <v>541015.5</v>
      </c>
      <c r="AD135" s="46">
        <f t="shared" si="77"/>
        <v>6492186</v>
      </c>
    </row>
    <row r="136" spans="1:42" x14ac:dyDescent="0.3">
      <c r="D136" s="6" t="s">
        <v>201</v>
      </c>
      <c r="Q136" s="105">
        <v>3000000</v>
      </c>
      <c r="R136" s="106">
        <v>-3331801</v>
      </c>
      <c r="AD136" s="105">
        <f>SUM(R136:AC136)</f>
        <v>-3331801</v>
      </c>
    </row>
    <row r="137" spans="1:42" s="5" customFormat="1" x14ac:dyDescent="0.3">
      <c r="A137" s="5" t="s">
        <v>102</v>
      </c>
      <c r="E137" s="19">
        <f t="shared" ref="E137:AD137" si="78">E10+E40-E135</f>
        <v>7556797.3699999992</v>
      </c>
      <c r="F137" s="19">
        <f t="shared" si="78"/>
        <v>8086739.0199999996</v>
      </c>
      <c r="G137" s="19">
        <f t="shared" si="78"/>
        <v>8049967.8699999992</v>
      </c>
      <c r="H137" s="19">
        <f t="shared" si="78"/>
        <v>7831733.3200000003</v>
      </c>
      <c r="I137" s="19">
        <f t="shared" si="78"/>
        <v>7687107.4000000004</v>
      </c>
      <c r="J137" s="19">
        <f t="shared" si="78"/>
        <v>7838807.6300000008</v>
      </c>
      <c r="K137" s="19">
        <f t="shared" si="78"/>
        <v>7856591.7300000004</v>
      </c>
      <c r="L137" s="19">
        <f t="shared" si="78"/>
        <v>7673582.3000000007</v>
      </c>
      <c r="M137" s="19">
        <f t="shared" si="78"/>
        <v>8387719.870000001</v>
      </c>
      <c r="N137" s="19">
        <f t="shared" si="78"/>
        <v>8204710.4400000013</v>
      </c>
      <c r="O137" s="19">
        <f t="shared" si="78"/>
        <v>8155848.0100000016</v>
      </c>
      <c r="P137" s="19">
        <f t="shared" si="78"/>
        <v>7972837.0100000016</v>
      </c>
      <c r="Q137" s="49">
        <f>Q10+Q40-Q135-Q136</f>
        <v>4972837.0100000016</v>
      </c>
      <c r="R137" s="39">
        <f>R10+R40-R135+R136</f>
        <v>1600782.7600000016</v>
      </c>
      <c r="S137" s="19">
        <f t="shared" si="78"/>
        <v>1560529.5100000016</v>
      </c>
      <c r="T137" s="19">
        <f t="shared" si="78"/>
        <v>1591380.2600000016</v>
      </c>
      <c r="U137" s="19">
        <f t="shared" si="78"/>
        <v>1622231.0100000016</v>
      </c>
      <c r="V137" s="19">
        <f t="shared" si="78"/>
        <v>1653081.7600000016</v>
      </c>
      <c r="W137" s="19">
        <f t="shared" si="78"/>
        <v>1683932.5100000016</v>
      </c>
      <c r="X137" s="19">
        <f t="shared" si="78"/>
        <v>1714783.2600000016</v>
      </c>
      <c r="Y137" s="19">
        <f t="shared" si="78"/>
        <v>1745634.0100000016</v>
      </c>
      <c r="Z137" s="19">
        <f t="shared" si="78"/>
        <v>1776484.7600000016</v>
      </c>
      <c r="AA137" s="19">
        <f t="shared" si="78"/>
        <v>1807335.5100000016</v>
      </c>
      <c r="AB137" s="19">
        <f t="shared" si="78"/>
        <v>1838186.2600000016</v>
      </c>
      <c r="AC137" s="19">
        <f t="shared" si="78"/>
        <v>1869037.0100000016</v>
      </c>
      <c r="AD137" s="49">
        <f>AD10+AD40-AD135+AD136</f>
        <v>1869037.0100000016</v>
      </c>
      <c r="AE137" s="20"/>
      <c r="AP137" s="21"/>
    </row>
  </sheetData>
  <conditionalFormatting sqref="A137:XFD137">
    <cfRule type="cellIs" dxfId="5" priority="1" operator="lessThan">
      <formula>0</formula>
    </cfRule>
    <cfRule type="cellIs" dxfId="4" priority="2" operator="greaterThan">
      <formula>0</formula>
    </cfRule>
  </conditionalFormatting>
  <pageMargins left="0.7" right="0.7" top="0.75" bottom="0.75" header="0.3" footer="0.3"/>
  <pageSetup scale="44"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G136"/>
  <sheetViews>
    <sheetView topLeftCell="A3" workbookViewId="0">
      <selection activeCell="E34" sqref="E34"/>
    </sheetView>
  </sheetViews>
  <sheetFormatPr defaultColWidth="9.21875" defaultRowHeight="14.4" x14ac:dyDescent="0.3"/>
  <cols>
    <col min="1" max="2" width="4.44140625" style="6" customWidth="1"/>
    <col min="3" max="3" width="6.21875" style="6" customWidth="1"/>
    <col min="4" max="4" width="31.44140625" style="6" bestFit="1" customWidth="1"/>
    <col min="5" max="5" width="11.77734375" style="17" customWidth="1"/>
    <col min="6" max="6" width="4.33203125" style="17" customWidth="1"/>
    <col min="7" max="7" width="41.44140625" style="55" customWidth="1"/>
    <col min="8" max="16384" width="9.21875" style="1"/>
  </cols>
  <sheetData>
    <row r="1" spans="1:7" x14ac:dyDescent="0.3">
      <c r="B1" s="22"/>
      <c r="C1" s="22"/>
      <c r="D1" s="22"/>
    </row>
    <row r="2" spans="1:7" x14ac:dyDescent="0.3">
      <c r="A2" s="22"/>
      <c r="B2" s="22"/>
      <c r="C2" s="22"/>
      <c r="D2" s="22"/>
    </row>
    <row r="5" spans="1:7" x14ac:dyDescent="0.3">
      <c r="A5" s="52" t="s">
        <v>103</v>
      </c>
      <c r="B5" s="5"/>
      <c r="C5" s="5"/>
      <c r="D5" s="5"/>
      <c r="E5" s="20"/>
      <c r="F5" s="20"/>
    </row>
    <row r="6" spans="1:7" x14ac:dyDescent="0.3">
      <c r="A6" s="2"/>
      <c r="B6" s="2"/>
      <c r="C6" s="2"/>
      <c r="D6" s="2"/>
      <c r="E6" s="3" t="s">
        <v>115</v>
      </c>
      <c r="F6" s="3"/>
      <c r="G6" s="56" t="s">
        <v>104</v>
      </c>
    </row>
    <row r="7" spans="1:7" x14ac:dyDescent="0.3">
      <c r="A7" s="24"/>
      <c r="B7" s="24"/>
      <c r="C7" s="24"/>
      <c r="D7" s="24"/>
      <c r="E7" s="25" t="s">
        <v>15</v>
      </c>
      <c r="F7" s="25"/>
    </row>
    <row r="8" spans="1:7" x14ac:dyDescent="0.3">
      <c r="A8" s="24"/>
      <c r="B8" s="24"/>
      <c r="C8" s="24"/>
      <c r="D8" s="24"/>
      <c r="E8" s="25"/>
      <c r="F8" s="25"/>
    </row>
    <row r="9" spans="1:7" x14ac:dyDescent="0.3">
      <c r="A9" s="5" t="s">
        <v>105</v>
      </c>
      <c r="B9" s="24"/>
      <c r="C9" s="24"/>
      <c r="D9" s="24"/>
      <c r="E9" s="3">
        <v>440</v>
      </c>
      <c r="F9" s="25"/>
    </row>
    <row r="10" spans="1:7" x14ac:dyDescent="0.3">
      <c r="A10" s="24"/>
      <c r="B10" s="24"/>
      <c r="C10" s="24"/>
      <c r="D10" s="24"/>
      <c r="E10" s="25"/>
      <c r="F10" s="25"/>
    </row>
    <row r="11" spans="1:7" x14ac:dyDescent="0.3">
      <c r="A11" s="5" t="s">
        <v>106</v>
      </c>
      <c r="B11" s="5"/>
      <c r="E11" s="7"/>
      <c r="F11" s="7"/>
    </row>
    <row r="12" spans="1:7" x14ac:dyDescent="0.3">
      <c r="A12" s="5"/>
      <c r="B12" s="5"/>
      <c r="C12" s="6" t="s">
        <v>18</v>
      </c>
      <c r="E12" s="7"/>
      <c r="F12" s="7"/>
    </row>
    <row r="13" spans="1:7" x14ac:dyDescent="0.3">
      <c r="A13" s="5"/>
      <c r="B13" s="5"/>
      <c r="D13" s="6" t="s">
        <v>19</v>
      </c>
      <c r="E13" s="96">
        <f>11092*E$9</f>
        <v>4880480</v>
      </c>
      <c r="F13" s="7"/>
      <c r="G13" s="55" t="s">
        <v>155</v>
      </c>
    </row>
    <row r="14" spans="1:7" x14ac:dyDescent="0.3">
      <c r="A14" s="5"/>
      <c r="B14" s="5"/>
      <c r="D14" s="6" t="s">
        <v>150</v>
      </c>
      <c r="E14" s="96">
        <f>75*E$9</f>
        <v>33000</v>
      </c>
      <c r="F14" s="7"/>
      <c r="G14" s="55" t="s">
        <v>177</v>
      </c>
    </row>
    <row r="15" spans="1:7" x14ac:dyDescent="0.3">
      <c r="A15" s="5"/>
      <c r="B15" s="5"/>
      <c r="D15" s="6" t="s">
        <v>20</v>
      </c>
      <c r="E15" s="96">
        <f>263*E$9</f>
        <v>115720</v>
      </c>
      <c r="F15" s="7"/>
      <c r="G15" s="55" t="s">
        <v>153</v>
      </c>
    </row>
    <row r="16" spans="1:7" x14ac:dyDescent="0.3">
      <c r="A16" s="5"/>
      <c r="B16" s="5"/>
      <c r="D16" s="6" t="s">
        <v>107</v>
      </c>
      <c r="E16" s="96">
        <f>152*E$9</f>
        <v>66880</v>
      </c>
      <c r="F16" s="7"/>
      <c r="G16" s="55" t="s">
        <v>154</v>
      </c>
    </row>
    <row r="17" spans="1:7" x14ac:dyDescent="0.3">
      <c r="A17" s="5"/>
      <c r="B17" s="5"/>
      <c r="C17" s="27" t="s">
        <v>21</v>
      </c>
      <c r="D17" s="5"/>
      <c r="E17" s="99">
        <f>SUM(E13:E16)</f>
        <v>5096080</v>
      </c>
      <c r="F17" s="32"/>
    </row>
    <row r="18" spans="1:7" x14ac:dyDescent="0.3">
      <c r="A18" s="5"/>
      <c r="B18" s="5"/>
      <c r="E18" s="96"/>
      <c r="F18" s="7"/>
    </row>
    <row r="19" spans="1:7" x14ac:dyDescent="0.3">
      <c r="A19" s="5"/>
      <c r="B19" s="5"/>
      <c r="C19" s="6" t="s">
        <v>22</v>
      </c>
      <c r="E19" s="96"/>
      <c r="F19" s="7"/>
    </row>
    <row r="20" spans="1:7" x14ac:dyDescent="0.3">
      <c r="A20" s="5"/>
      <c r="B20" s="5"/>
      <c r="D20" s="6" t="s">
        <v>108</v>
      </c>
      <c r="E20" s="96">
        <f>610*E$9</f>
        <v>268400</v>
      </c>
      <c r="F20" s="7"/>
      <c r="G20" s="55" t="s">
        <v>156</v>
      </c>
    </row>
    <row r="21" spans="1:7" x14ac:dyDescent="0.3">
      <c r="A21" s="5"/>
      <c r="B21" s="5"/>
      <c r="D21" s="6" t="s">
        <v>24</v>
      </c>
      <c r="E21" s="96">
        <f>191*E$9</f>
        <v>84040</v>
      </c>
      <c r="F21" s="7"/>
      <c r="G21" s="55" t="s">
        <v>157</v>
      </c>
    </row>
    <row r="22" spans="1:7" x14ac:dyDescent="0.3">
      <c r="A22" s="5"/>
      <c r="B22" s="5"/>
      <c r="D22" s="6" t="s">
        <v>25</v>
      </c>
      <c r="E22" s="96">
        <f>684*E$9</f>
        <v>300960</v>
      </c>
      <c r="F22" s="7"/>
      <c r="G22" s="55" t="s">
        <v>158</v>
      </c>
    </row>
    <row r="23" spans="1:7" x14ac:dyDescent="0.3">
      <c r="A23" s="5"/>
      <c r="B23" s="5"/>
      <c r="D23" s="6" t="s">
        <v>26</v>
      </c>
      <c r="E23" s="96">
        <f>131*E$9</f>
        <v>57640</v>
      </c>
      <c r="F23" s="7"/>
      <c r="G23" s="55" t="s">
        <v>159</v>
      </c>
    </row>
    <row r="24" spans="1:7" x14ac:dyDescent="0.3">
      <c r="D24" s="6" t="s">
        <v>27</v>
      </c>
      <c r="E24" s="96">
        <v>0</v>
      </c>
      <c r="F24" s="7"/>
    </row>
    <row r="25" spans="1:7" x14ac:dyDescent="0.3">
      <c r="A25" s="5"/>
      <c r="B25" s="5"/>
      <c r="C25" s="27" t="s">
        <v>28</v>
      </c>
      <c r="D25" s="5"/>
      <c r="E25" s="99">
        <f>SUM(E20:E24)</f>
        <v>711040</v>
      </c>
      <c r="F25" s="32"/>
    </row>
    <row r="26" spans="1:7" x14ac:dyDescent="0.3">
      <c r="E26" s="103"/>
      <c r="F26" s="6"/>
    </row>
    <row r="27" spans="1:7" x14ac:dyDescent="0.3">
      <c r="C27" s="6" t="s">
        <v>29</v>
      </c>
      <c r="E27" s="97"/>
      <c r="F27" s="23"/>
    </row>
    <row r="28" spans="1:7" x14ac:dyDescent="0.3">
      <c r="D28" s="6" t="s">
        <v>30</v>
      </c>
      <c r="E28" s="96">
        <v>525000</v>
      </c>
      <c r="F28" s="7"/>
      <c r="G28" s="55" t="s">
        <v>160</v>
      </c>
    </row>
    <row r="29" spans="1:7" x14ac:dyDescent="0.3">
      <c r="D29" s="6" t="s">
        <v>31</v>
      </c>
      <c r="E29" s="96">
        <f>657*E$9</f>
        <v>289080</v>
      </c>
      <c r="F29" s="7"/>
      <c r="G29" s="55" t="s">
        <v>161</v>
      </c>
    </row>
    <row r="30" spans="1:7" x14ac:dyDescent="0.3">
      <c r="A30" s="27"/>
      <c r="B30" s="27"/>
      <c r="C30" s="27" t="s">
        <v>32</v>
      </c>
      <c r="D30" s="27"/>
      <c r="E30" s="99">
        <f>SUM(E28:E29)</f>
        <v>814080</v>
      </c>
      <c r="F30" s="32"/>
    </row>
    <row r="31" spans="1:7" x14ac:dyDescent="0.3">
      <c r="E31" s="97"/>
      <c r="F31" s="23"/>
    </row>
    <row r="32" spans="1:7" x14ac:dyDescent="0.3">
      <c r="C32" s="6" t="s">
        <v>33</v>
      </c>
      <c r="E32" s="97"/>
      <c r="F32" s="23"/>
    </row>
    <row r="33" spans="1:7" x14ac:dyDescent="0.3">
      <c r="D33" s="6" t="s">
        <v>34</v>
      </c>
      <c r="E33" s="96">
        <v>59387</v>
      </c>
      <c r="F33" s="7"/>
    </row>
    <row r="34" spans="1:7" x14ac:dyDescent="0.3">
      <c r="D34" s="6" t="s">
        <v>35</v>
      </c>
      <c r="E34" s="96">
        <v>0</v>
      </c>
      <c r="F34" s="7"/>
    </row>
    <row r="35" spans="1:7" x14ac:dyDescent="0.3">
      <c r="D35" s="6" t="s">
        <v>36</v>
      </c>
      <c r="E35" s="96">
        <v>0</v>
      </c>
      <c r="F35" s="7"/>
    </row>
    <row r="36" spans="1:7" x14ac:dyDescent="0.3">
      <c r="D36" s="6" t="s">
        <v>37</v>
      </c>
      <c r="E36" s="96">
        <f>90*E$9</f>
        <v>39600</v>
      </c>
      <c r="F36" s="7"/>
      <c r="G36" s="55" t="s">
        <v>162</v>
      </c>
    </row>
    <row r="37" spans="1:7" x14ac:dyDescent="0.3">
      <c r="A37" s="27"/>
      <c r="B37" s="27"/>
      <c r="C37" s="27" t="s">
        <v>38</v>
      </c>
      <c r="D37" s="27"/>
      <c r="E37" s="99">
        <f>SUM(E33:E36)</f>
        <v>98987</v>
      </c>
      <c r="F37" s="32"/>
    </row>
    <row r="38" spans="1:7" x14ac:dyDescent="0.3">
      <c r="E38" s="97"/>
      <c r="F38" s="23"/>
    </row>
    <row r="39" spans="1:7" x14ac:dyDescent="0.3">
      <c r="A39" s="5" t="s">
        <v>109</v>
      </c>
      <c r="B39" s="5"/>
      <c r="C39" s="5"/>
      <c r="D39" s="5"/>
      <c r="E39" s="98">
        <f>E17+E25+E30+E37</f>
        <v>6720187</v>
      </c>
      <c r="F39" s="32"/>
    </row>
    <row r="40" spans="1:7" x14ac:dyDescent="0.3">
      <c r="E40" s="96"/>
      <c r="F40" s="7"/>
    </row>
    <row r="41" spans="1:7" x14ac:dyDescent="0.3">
      <c r="A41" s="5" t="s">
        <v>110</v>
      </c>
      <c r="B41" s="5"/>
      <c r="E41" s="96"/>
      <c r="F41" s="7"/>
    </row>
    <row r="42" spans="1:7" x14ac:dyDescent="0.3">
      <c r="B42" s="27" t="s">
        <v>41</v>
      </c>
      <c r="E42" s="96"/>
      <c r="F42" s="7"/>
    </row>
    <row r="43" spans="1:7" x14ac:dyDescent="0.3">
      <c r="C43" s="6" t="s">
        <v>42</v>
      </c>
      <c r="E43" s="96"/>
      <c r="F43" s="7"/>
    </row>
    <row r="44" spans="1:7" x14ac:dyDescent="0.3">
      <c r="D44" s="6" t="s">
        <v>43</v>
      </c>
      <c r="E44" s="96">
        <f>Staffing.Plan!L46</f>
        <v>1742000</v>
      </c>
      <c r="F44" s="7"/>
    </row>
    <row r="45" spans="1:7" x14ac:dyDescent="0.3">
      <c r="D45" s="6" t="s">
        <v>44</v>
      </c>
      <c r="E45" s="96">
        <v>163350</v>
      </c>
      <c r="F45" s="7"/>
      <c r="G45" s="55" t="s">
        <v>180</v>
      </c>
    </row>
    <row r="46" spans="1:7" x14ac:dyDescent="0.3">
      <c r="D46" s="6" t="s">
        <v>45</v>
      </c>
      <c r="E46" s="96">
        <f>Staffing.Plan!M46</f>
        <v>139360</v>
      </c>
      <c r="F46" s="7"/>
    </row>
    <row r="47" spans="1:7" x14ac:dyDescent="0.3">
      <c r="D47" s="6" t="s">
        <v>46</v>
      </c>
      <c r="E47" s="96">
        <f>Staffing.Plan!N46</f>
        <v>150000</v>
      </c>
      <c r="F47" s="7"/>
    </row>
    <row r="48" spans="1:7" x14ac:dyDescent="0.3">
      <c r="D48" s="6" t="s">
        <v>47</v>
      </c>
      <c r="E48" s="96">
        <f>Staffing.Plan!O46</f>
        <v>130650</v>
      </c>
      <c r="F48" s="7"/>
    </row>
    <row r="49" spans="1:7" x14ac:dyDescent="0.3">
      <c r="D49" s="6" t="s">
        <v>48</v>
      </c>
      <c r="E49" s="96">
        <f>Staffing.Plan!P46</f>
        <v>30000</v>
      </c>
      <c r="F49" s="7"/>
    </row>
    <row r="50" spans="1:7" x14ac:dyDescent="0.3">
      <c r="C50" s="13" t="s">
        <v>49</v>
      </c>
      <c r="E50" s="104">
        <f>SUM(E44:E49)</f>
        <v>2355360</v>
      </c>
      <c r="F50" s="23"/>
    </row>
    <row r="51" spans="1:7" x14ac:dyDescent="0.3">
      <c r="E51" s="96"/>
      <c r="F51" s="7"/>
    </row>
    <row r="52" spans="1:7" x14ac:dyDescent="0.3">
      <c r="C52" s="6" t="s">
        <v>50</v>
      </c>
      <c r="E52" s="96"/>
      <c r="F52" s="7"/>
    </row>
    <row r="53" spans="1:7" x14ac:dyDescent="0.3">
      <c r="D53" s="6" t="s">
        <v>51</v>
      </c>
      <c r="E53" s="96">
        <v>25000</v>
      </c>
      <c r="F53" s="7"/>
    </row>
    <row r="54" spans="1:7" x14ac:dyDescent="0.3">
      <c r="D54" s="6" t="s">
        <v>52</v>
      </c>
      <c r="E54" s="96">
        <v>66000</v>
      </c>
      <c r="F54" s="7"/>
    </row>
    <row r="55" spans="1:7" x14ac:dyDescent="0.3">
      <c r="C55" s="13" t="s">
        <v>53</v>
      </c>
      <c r="E55" s="104">
        <f>SUM(E53:E54)</f>
        <v>91000</v>
      </c>
      <c r="F55" s="23"/>
    </row>
    <row r="56" spans="1:7" x14ac:dyDescent="0.3">
      <c r="E56" s="96"/>
      <c r="F56" s="7"/>
    </row>
    <row r="57" spans="1:7" x14ac:dyDescent="0.3">
      <c r="C57" s="6" t="s">
        <v>54</v>
      </c>
      <c r="E57" s="96"/>
      <c r="F57" s="7"/>
    </row>
    <row r="58" spans="1:7" x14ac:dyDescent="0.3">
      <c r="D58" s="6" t="s">
        <v>55</v>
      </c>
      <c r="E58" s="96">
        <v>0</v>
      </c>
      <c r="F58" s="7"/>
      <c r="G58" s="55" t="s">
        <v>187</v>
      </c>
    </row>
    <row r="59" spans="1:7" x14ac:dyDescent="0.3">
      <c r="D59" s="6" t="s">
        <v>56</v>
      </c>
      <c r="E59" s="96">
        <v>0</v>
      </c>
      <c r="F59" s="7"/>
      <c r="G59" s="55" t="s">
        <v>191</v>
      </c>
    </row>
    <row r="60" spans="1:7" x14ac:dyDescent="0.3">
      <c r="D60" s="6" t="s">
        <v>57</v>
      </c>
      <c r="E60" s="96">
        <v>97350</v>
      </c>
      <c r="F60" s="7"/>
      <c r="G60" s="55" t="s">
        <v>188</v>
      </c>
    </row>
    <row r="61" spans="1:7" x14ac:dyDescent="0.3">
      <c r="D61" s="6" t="s">
        <v>58</v>
      </c>
      <c r="E61" s="96">
        <v>0</v>
      </c>
      <c r="F61" s="7"/>
    </row>
    <row r="62" spans="1:7" x14ac:dyDescent="0.3">
      <c r="C62" s="13" t="s">
        <v>59</v>
      </c>
      <c r="E62" s="104">
        <f>SUM(E58:E61)</f>
        <v>97350</v>
      </c>
      <c r="F62" s="23"/>
    </row>
    <row r="63" spans="1:7" x14ac:dyDescent="0.3">
      <c r="E63" s="96"/>
      <c r="F63" s="7"/>
    </row>
    <row r="64" spans="1:7" x14ac:dyDescent="0.3">
      <c r="A64" s="5"/>
      <c r="B64" s="27" t="s">
        <v>60</v>
      </c>
      <c r="C64" s="5"/>
      <c r="D64" s="5"/>
      <c r="E64" s="99">
        <f>E62+E55+E50</f>
        <v>2543710</v>
      </c>
      <c r="F64" s="32"/>
    </row>
    <row r="65" spans="2:6" x14ac:dyDescent="0.3">
      <c r="E65" s="96"/>
      <c r="F65" s="7"/>
    </row>
    <row r="66" spans="2:6" x14ac:dyDescent="0.3">
      <c r="B66" s="27" t="s">
        <v>61</v>
      </c>
      <c r="E66" s="96"/>
      <c r="F66" s="7"/>
    </row>
    <row r="67" spans="2:6" x14ac:dyDescent="0.3">
      <c r="C67" s="6" t="s">
        <v>42</v>
      </c>
      <c r="E67" s="96"/>
      <c r="F67" s="7"/>
    </row>
    <row r="68" spans="2:6" x14ac:dyDescent="0.3">
      <c r="D68" s="6" t="s">
        <v>43</v>
      </c>
      <c r="E68" s="96">
        <f>Staffing.Plan!L14+Staffing.Plan!L53</f>
        <v>525000</v>
      </c>
      <c r="F68" s="7"/>
    </row>
    <row r="69" spans="2:6" x14ac:dyDescent="0.3">
      <c r="D69" s="6" t="s">
        <v>45</v>
      </c>
      <c r="E69" s="96">
        <f>Staffing.Plan!M53+Staffing.Plan!M14</f>
        <v>42000</v>
      </c>
      <c r="F69" s="7"/>
    </row>
    <row r="70" spans="2:6" x14ac:dyDescent="0.3">
      <c r="D70" s="6" t="s">
        <v>46</v>
      </c>
      <c r="E70" s="96">
        <f>Staffing.Plan!N14+Staffing.Plan!N53</f>
        <v>30000</v>
      </c>
      <c r="F70" s="7"/>
    </row>
    <row r="71" spans="2:6" x14ac:dyDescent="0.3">
      <c r="D71" s="6" t="s">
        <v>47</v>
      </c>
      <c r="E71" s="96">
        <f>Staffing.Plan!O53+Staffing.Plan!O14</f>
        <v>39375</v>
      </c>
      <c r="F71" s="7"/>
    </row>
    <row r="72" spans="2:6" x14ac:dyDescent="0.3">
      <c r="D72" s="6" t="s">
        <v>48</v>
      </c>
      <c r="E72" s="96">
        <f>Staffing.Plan!P14+Staffing.Plan!P53</f>
        <v>6000</v>
      </c>
      <c r="F72" s="7"/>
    </row>
    <row r="73" spans="2:6" x14ac:dyDescent="0.3">
      <c r="C73" s="13" t="s">
        <v>49</v>
      </c>
      <c r="E73" s="104">
        <f>SUM(E68:E72)</f>
        <v>642375</v>
      </c>
      <c r="F73" s="23"/>
    </row>
    <row r="74" spans="2:6" x14ac:dyDescent="0.3">
      <c r="E74" s="96"/>
      <c r="F74" s="7"/>
    </row>
    <row r="75" spans="2:6" x14ac:dyDescent="0.3">
      <c r="C75" s="6" t="s">
        <v>62</v>
      </c>
      <c r="E75" s="96"/>
      <c r="F75" s="7"/>
    </row>
    <row r="76" spans="2:6" x14ac:dyDescent="0.3">
      <c r="D76" s="6" t="s">
        <v>63</v>
      </c>
      <c r="E76" s="96">
        <v>82500</v>
      </c>
      <c r="F76" s="7"/>
    </row>
    <row r="77" spans="2:6" x14ac:dyDescent="0.3">
      <c r="D77" s="6" t="s">
        <v>64</v>
      </c>
      <c r="E77" s="96">
        <v>0</v>
      </c>
      <c r="F77" s="7"/>
    </row>
    <row r="78" spans="2:6" x14ac:dyDescent="0.3">
      <c r="C78" s="13" t="s">
        <v>65</v>
      </c>
      <c r="E78" s="104">
        <f>SUM(E76:E77)</f>
        <v>82500</v>
      </c>
      <c r="F78" s="23"/>
    </row>
    <row r="79" spans="2:6" x14ac:dyDescent="0.3">
      <c r="E79" s="96"/>
      <c r="F79" s="7"/>
    </row>
    <row r="80" spans="2:6" x14ac:dyDescent="0.3">
      <c r="C80" s="6" t="s">
        <v>54</v>
      </c>
      <c r="E80" s="96"/>
      <c r="F80" s="7"/>
    </row>
    <row r="81" spans="3:7" x14ac:dyDescent="0.3">
      <c r="D81" s="6" t="s">
        <v>66</v>
      </c>
      <c r="E81" s="96">
        <v>2500</v>
      </c>
      <c r="F81" s="7"/>
    </row>
    <row r="82" spans="3:7" x14ac:dyDescent="0.3">
      <c r="D82" s="6" t="s">
        <v>67</v>
      </c>
      <c r="E82" s="96">
        <v>6600</v>
      </c>
      <c r="F82" s="7"/>
    </row>
    <row r="83" spans="3:7" x14ac:dyDescent="0.3">
      <c r="D83" s="6" t="s">
        <v>189</v>
      </c>
      <c r="E83" s="96">
        <v>2500</v>
      </c>
      <c r="F83" s="7"/>
    </row>
    <row r="84" spans="3:7" x14ac:dyDescent="0.3">
      <c r="C84" s="13" t="s">
        <v>59</v>
      </c>
      <c r="E84" s="104">
        <f>SUM(E81:E83)</f>
        <v>11600</v>
      </c>
      <c r="F84" s="23"/>
    </row>
    <row r="85" spans="3:7" x14ac:dyDescent="0.3">
      <c r="E85" s="100"/>
    </row>
    <row r="86" spans="3:7" x14ac:dyDescent="0.3">
      <c r="C86" s="6" t="s">
        <v>50</v>
      </c>
      <c r="E86" s="100"/>
    </row>
    <row r="87" spans="3:7" x14ac:dyDescent="0.3">
      <c r="D87" s="6" t="s">
        <v>69</v>
      </c>
      <c r="E87" s="96">
        <v>16500</v>
      </c>
      <c r="F87" s="7"/>
    </row>
    <row r="88" spans="3:7" x14ac:dyDescent="0.3">
      <c r="D88" s="6" t="s">
        <v>70</v>
      </c>
      <c r="E88" s="96">
        <v>38824</v>
      </c>
      <c r="F88" s="7"/>
    </row>
    <row r="89" spans="3:7" x14ac:dyDescent="0.3">
      <c r="D89" s="6" t="s">
        <v>186</v>
      </c>
      <c r="E89" s="96">
        <v>727706</v>
      </c>
      <c r="F89" s="7"/>
      <c r="G89" s="55" t="s">
        <v>190</v>
      </c>
    </row>
    <row r="90" spans="3:7" x14ac:dyDescent="0.3">
      <c r="D90" s="6" t="s">
        <v>50</v>
      </c>
      <c r="E90" s="96">
        <v>37950</v>
      </c>
      <c r="F90" s="7"/>
    </row>
    <row r="91" spans="3:7" x14ac:dyDescent="0.3">
      <c r="D91" s="6" t="s">
        <v>72</v>
      </c>
      <c r="E91" s="96">
        <v>23100</v>
      </c>
      <c r="F91" s="7"/>
    </row>
    <row r="92" spans="3:7" x14ac:dyDescent="0.3">
      <c r="D92" s="6" t="s">
        <v>73</v>
      </c>
      <c r="E92" s="96">
        <v>16000</v>
      </c>
      <c r="F92" s="7"/>
    </row>
    <row r="93" spans="3:7" x14ac:dyDescent="0.3">
      <c r="D93" s="6" t="s">
        <v>74</v>
      </c>
      <c r="E93" s="96">
        <v>33000</v>
      </c>
      <c r="F93" s="7"/>
    </row>
    <row r="94" spans="3:7" x14ac:dyDescent="0.3">
      <c r="C94" s="13" t="s">
        <v>53</v>
      </c>
      <c r="E94" s="104">
        <f>SUM(E87:E93)</f>
        <v>893080</v>
      </c>
      <c r="F94" s="23"/>
    </row>
    <row r="95" spans="3:7" x14ac:dyDescent="0.3">
      <c r="E95" s="100"/>
    </row>
    <row r="96" spans="3:7" x14ac:dyDescent="0.3">
      <c r="C96" s="6" t="s">
        <v>75</v>
      </c>
      <c r="E96" s="100"/>
    </row>
    <row r="97" spans="1:7" x14ac:dyDescent="0.3">
      <c r="D97" s="6" t="s">
        <v>76</v>
      </c>
      <c r="E97" s="96">
        <v>2000</v>
      </c>
      <c r="F97" s="7"/>
    </row>
    <row r="98" spans="1:7" x14ac:dyDescent="0.3">
      <c r="D98" s="6" t="s">
        <v>77</v>
      </c>
      <c r="E98" s="96">
        <v>5000</v>
      </c>
      <c r="F98" s="7"/>
    </row>
    <row r="99" spans="1:7" x14ac:dyDescent="0.3">
      <c r="D99" s="6" t="s">
        <v>78</v>
      </c>
      <c r="E99" s="96">
        <v>28050</v>
      </c>
      <c r="F99" s="7"/>
    </row>
    <row r="100" spans="1:7" x14ac:dyDescent="0.3">
      <c r="D100" s="6" t="s">
        <v>79</v>
      </c>
      <c r="E100" s="96">
        <v>2000</v>
      </c>
      <c r="F100" s="7"/>
    </row>
    <row r="101" spans="1:7" x14ac:dyDescent="0.3">
      <c r="C101" s="13" t="s">
        <v>80</v>
      </c>
      <c r="E101" s="104">
        <f>SUM(E97:E100)</f>
        <v>37050</v>
      </c>
      <c r="F101" s="23"/>
    </row>
    <row r="102" spans="1:7" x14ac:dyDescent="0.3">
      <c r="E102" s="100"/>
    </row>
    <row r="103" spans="1:7" x14ac:dyDescent="0.3">
      <c r="A103" s="5"/>
      <c r="B103" s="27" t="s">
        <v>81</v>
      </c>
      <c r="C103" s="5"/>
      <c r="D103" s="5"/>
      <c r="E103" s="99">
        <f>E101+E94+E84+E78+E73</f>
        <v>1666605</v>
      </c>
      <c r="F103" s="32"/>
    </row>
    <row r="104" spans="1:7" x14ac:dyDescent="0.3">
      <c r="E104" s="100"/>
    </row>
    <row r="105" spans="1:7" x14ac:dyDescent="0.3">
      <c r="B105" s="27" t="s">
        <v>82</v>
      </c>
      <c r="E105" s="100"/>
    </row>
    <row r="106" spans="1:7" x14ac:dyDescent="0.3">
      <c r="D106" s="6" t="s">
        <v>83</v>
      </c>
      <c r="E106" s="96">
        <v>0</v>
      </c>
      <c r="F106" s="7"/>
      <c r="G106" s="55" t="s">
        <v>181</v>
      </c>
    </row>
    <row r="107" spans="1:7" x14ac:dyDescent="0.3">
      <c r="D107" s="6" t="s">
        <v>84</v>
      </c>
      <c r="E107" s="96">
        <v>0</v>
      </c>
      <c r="F107" s="7"/>
      <c r="G107" s="55" t="s">
        <v>183</v>
      </c>
    </row>
    <row r="108" spans="1:7" x14ac:dyDescent="0.3">
      <c r="D108" s="6" t="s">
        <v>85</v>
      </c>
      <c r="E108" s="96">
        <v>1667</v>
      </c>
      <c r="F108" s="7"/>
    </row>
    <row r="109" spans="1:7" x14ac:dyDescent="0.3">
      <c r="D109" s="6" t="s">
        <v>182</v>
      </c>
      <c r="E109" s="96">
        <v>576768</v>
      </c>
      <c r="F109" s="7"/>
      <c r="G109" s="55" t="s">
        <v>184</v>
      </c>
    </row>
    <row r="110" spans="1:7" x14ac:dyDescent="0.3">
      <c r="E110" s="96"/>
      <c r="F110" s="7"/>
    </row>
    <row r="111" spans="1:7" x14ac:dyDescent="0.3">
      <c r="B111" s="27" t="s">
        <v>87</v>
      </c>
      <c r="E111" s="99">
        <f>SUM(E106:E110)</f>
        <v>578435</v>
      </c>
      <c r="F111" s="32"/>
    </row>
    <row r="112" spans="1:7" x14ac:dyDescent="0.3">
      <c r="E112" s="100"/>
    </row>
    <row r="113" spans="1:6" x14ac:dyDescent="0.3">
      <c r="B113" s="27" t="s">
        <v>88</v>
      </c>
      <c r="E113" s="100"/>
    </row>
    <row r="114" spans="1:6" x14ac:dyDescent="0.3">
      <c r="D114" s="6" t="s">
        <v>89</v>
      </c>
      <c r="E114" s="96">
        <v>0</v>
      </c>
      <c r="F114" s="7"/>
    </row>
    <row r="115" spans="1:6" x14ac:dyDescent="0.3">
      <c r="D115" s="6" t="s">
        <v>90</v>
      </c>
      <c r="E115" s="96">
        <v>8250</v>
      </c>
      <c r="F115" s="7"/>
    </row>
    <row r="116" spans="1:6" x14ac:dyDescent="0.3">
      <c r="D116" s="6" t="s">
        <v>91</v>
      </c>
      <c r="E116" s="96">
        <v>90750</v>
      </c>
      <c r="F116" s="7"/>
    </row>
    <row r="117" spans="1:6" x14ac:dyDescent="0.3">
      <c r="D117" s="6" t="s">
        <v>92</v>
      </c>
      <c r="E117" s="96">
        <v>16667</v>
      </c>
      <c r="F117" s="7"/>
    </row>
    <row r="118" spans="1:6" x14ac:dyDescent="0.3">
      <c r="D118" s="6" t="s">
        <v>93</v>
      </c>
      <c r="E118" s="96">
        <v>50000</v>
      </c>
      <c r="F118" s="7"/>
    </row>
    <row r="119" spans="1:6" x14ac:dyDescent="0.3">
      <c r="E119" s="96"/>
      <c r="F119" s="7"/>
    </row>
    <row r="120" spans="1:6" x14ac:dyDescent="0.3">
      <c r="A120" s="5"/>
      <c r="B120" s="27" t="s">
        <v>94</v>
      </c>
      <c r="C120" s="5"/>
      <c r="D120" s="5"/>
      <c r="E120" s="99">
        <f>SUM(E114:E119)</f>
        <v>165667</v>
      </c>
      <c r="F120" s="32"/>
    </row>
    <row r="121" spans="1:6" x14ac:dyDescent="0.3">
      <c r="B121" s="13"/>
      <c r="C121" s="13"/>
      <c r="E121" s="100"/>
    </row>
    <row r="122" spans="1:6" x14ac:dyDescent="0.3">
      <c r="A122" s="5"/>
      <c r="B122" s="27" t="s">
        <v>95</v>
      </c>
      <c r="C122" s="27"/>
      <c r="D122" s="5"/>
      <c r="E122" s="101">
        <v>435336</v>
      </c>
      <c r="F122" s="32"/>
    </row>
    <row r="123" spans="1:6" x14ac:dyDescent="0.3">
      <c r="B123" s="13"/>
      <c r="C123" s="13"/>
      <c r="E123" s="100"/>
    </row>
    <row r="124" spans="1:6" x14ac:dyDescent="0.3">
      <c r="A124" s="5"/>
      <c r="B124" s="27" t="s">
        <v>96</v>
      </c>
      <c r="C124" s="27"/>
      <c r="D124" s="5"/>
      <c r="E124" s="101">
        <v>233333</v>
      </c>
      <c r="F124" s="32"/>
    </row>
    <row r="125" spans="1:6" x14ac:dyDescent="0.3">
      <c r="B125" s="27"/>
      <c r="C125" s="13"/>
      <c r="E125" s="100"/>
    </row>
    <row r="126" spans="1:6" x14ac:dyDescent="0.3">
      <c r="B126" s="27" t="s">
        <v>75</v>
      </c>
      <c r="C126" s="13"/>
      <c r="E126" s="100"/>
    </row>
    <row r="127" spans="1:6" x14ac:dyDescent="0.3">
      <c r="D127" s="6" t="s">
        <v>97</v>
      </c>
      <c r="E127" s="96">
        <v>75900</v>
      </c>
      <c r="F127" s="7"/>
    </row>
    <row r="128" spans="1:6" x14ac:dyDescent="0.3">
      <c r="D128" s="6" t="s">
        <v>98</v>
      </c>
      <c r="E128" s="96">
        <v>478500</v>
      </c>
      <c r="F128" s="7"/>
    </row>
    <row r="129" spans="1:6" x14ac:dyDescent="0.3">
      <c r="D129" s="6" t="s">
        <v>99</v>
      </c>
      <c r="E129" s="96">
        <f>E20</f>
        <v>268400</v>
      </c>
      <c r="F129" s="7"/>
    </row>
    <row r="130" spans="1:6" x14ac:dyDescent="0.3">
      <c r="D130" s="6" t="s">
        <v>100</v>
      </c>
      <c r="E130" s="96">
        <v>10000</v>
      </c>
      <c r="F130" s="7"/>
    </row>
    <row r="131" spans="1:6" x14ac:dyDescent="0.3">
      <c r="D131" s="6" t="s">
        <v>185</v>
      </c>
      <c r="E131" s="96">
        <v>36300</v>
      </c>
      <c r="F131" s="7"/>
    </row>
    <row r="132" spans="1:6" x14ac:dyDescent="0.3">
      <c r="A132" s="5"/>
      <c r="B132" s="27" t="s">
        <v>80</v>
      </c>
      <c r="C132" s="5"/>
      <c r="D132" s="5"/>
      <c r="E132" s="99">
        <f>SUM(E127:E131)</f>
        <v>869100</v>
      </c>
      <c r="F132" s="32"/>
    </row>
    <row r="133" spans="1:6" x14ac:dyDescent="0.3">
      <c r="E133" s="100"/>
    </row>
    <row r="134" spans="1:6" x14ac:dyDescent="0.3">
      <c r="A134" s="5" t="s">
        <v>111</v>
      </c>
      <c r="E134" s="98">
        <f>E132+E124+E122+E120+E111+E103+E64</f>
        <v>6492186</v>
      </c>
      <c r="F134" s="32"/>
    </row>
    <row r="135" spans="1:6" x14ac:dyDescent="0.3">
      <c r="E135" s="100"/>
    </row>
    <row r="136" spans="1:6" x14ac:dyDescent="0.3">
      <c r="A136" s="5" t="s">
        <v>112</v>
      </c>
      <c r="B136" s="5"/>
      <c r="C136" s="5"/>
      <c r="D136" s="5"/>
      <c r="E136" s="102">
        <f>E39-E134</f>
        <v>228001</v>
      </c>
      <c r="F136" s="19"/>
    </row>
  </sheetData>
  <conditionalFormatting sqref="A136:F136">
    <cfRule type="cellIs" dxfId="3" priority="1" operator="lessThan">
      <formula>0</formula>
    </cfRule>
    <cfRule type="cellIs" dxfId="2" priority="2" operator="greaterThan">
      <formula>0</formula>
    </cfRule>
  </conditionalFormatting>
  <pageMargins left="0.7" right="0.7" top="0.75" bottom="0.75" header="0.3" footer="0.3"/>
  <pageSetup scale="69" fitToHeight="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J59"/>
  <sheetViews>
    <sheetView tabSelected="1" workbookViewId="0">
      <selection activeCell="E10" sqref="E10"/>
    </sheetView>
  </sheetViews>
  <sheetFormatPr defaultColWidth="9.21875" defaultRowHeight="14.4" x14ac:dyDescent="0.3"/>
  <cols>
    <col min="1" max="2" width="4.44140625" style="6" customWidth="1"/>
    <col min="3" max="3" width="6.21875" style="6" customWidth="1"/>
    <col min="4" max="4" width="31.44140625" style="6" bestFit="1" customWidth="1"/>
    <col min="5" max="9" width="12.6640625" style="17" customWidth="1"/>
    <col min="10" max="10" width="11.77734375" style="1" customWidth="1"/>
    <col min="11" max="16384" width="9.21875" style="1"/>
  </cols>
  <sheetData>
    <row r="1" spans="1:10" x14ac:dyDescent="0.3">
      <c r="B1" s="22"/>
      <c r="C1" s="22"/>
      <c r="D1" s="22"/>
    </row>
    <row r="2" spans="1:10" x14ac:dyDescent="0.3">
      <c r="A2" s="22"/>
      <c r="B2" s="22"/>
      <c r="C2" s="22"/>
      <c r="D2" s="22"/>
    </row>
    <row r="5" spans="1:10" x14ac:dyDescent="0.3">
      <c r="A5" s="52" t="s">
        <v>113</v>
      </c>
      <c r="B5" s="5"/>
      <c r="C5" s="5"/>
      <c r="D5" s="5"/>
      <c r="E5" s="20"/>
      <c r="F5" s="20"/>
      <c r="G5" s="20"/>
      <c r="H5" s="20"/>
      <c r="I5" s="20"/>
    </row>
    <row r="6" spans="1:10" ht="28.8" x14ac:dyDescent="0.3">
      <c r="A6" s="2"/>
      <c r="B6" s="2"/>
      <c r="C6" s="2"/>
      <c r="D6" s="2"/>
      <c r="E6" s="3" t="s">
        <v>114</v>
      </c>
      <c r="F6" s="3" t="s">
        <v>115</v>
      </c>
      <c r="G6" s="3" t="s">
        <v>116</v>
      </c>
      <c r="H6" s="3" t="s">
        <v>145</v>
      </c>
      <c r="I6" s="3" t="s">
        <v>147</v>
      </c>
      <c r="J6" s="3" t="s">
        <v>148</v>
      </c>
    </row>
    <row r="7" spans="1:10" x14ac:dyDescent="0.3">
      <c r="A7" s="24"/>
      <c r="B7" s="24"/>
      <c r="C7" s="24"/>
      <c r="D7" s="24"/>
      <c r="E7" s="25" t="s">
        <v>117</v>
      </c>
      <c r="F7" s="25" t="s">
        <v>15</v>
      </c>
      <c r="G7" s="25" t="s">
        <v>118</v>
      </c>
      <c r="H7" s="25" t="s">
        <v>119</v>
      </c>
      <c r="I7" s="25" t="s">
        <v>120</v>
      </c>
      <c r="J7" s="25" t="s">
        <v>121</v>
      </c>
    </row>
    <row r="8" spans="1:10" x14ac:dyDescent="0.3">
      <c r="A8" s="1"/>
      <c r="B8" s="24"/>
      <c r="C8" s="24"/>
      <c r="D8" s="24"/>
      <c r="E8" s="25"/>
      <c r="F8" s="25"/>
      <c r="G8" s="25"/>
      <c r="H8" s="25"/>
      <c r="I8" s="25"/>
    </row>
    <row r="9" spans="1:10" x14ac:dyDescent="0.3">
      <c r="A9" s="5" t="s">
        <v>105</v>
      </c>
      <c r="B9" s="24"/>
      <c r="C9" s="24"/>
      <c r="D9" s="24"/>
      <c r="E9" s="3">
        <v>1060</v>
      </c>
      <c r="F9" s="3">
        <v>440</v>
      </c>
      <c r="G9" s="3">
        <v>480</v>
      </c>
      <c r="H9" s="3">
        <v>480</v>
      </c>
      <c r="I9" s="3">
        <v>480</v>
      </c>
      <c r="J9" s="3">
        <v>480</v>
      </c>
    </row>
    <row r="10" spans="1:10" x14ac:dyDescent="0.3">
      <c r="A10" s="24"/>
      <c r="B10" s="24"/>
      <c r="C10" s="24"/>
      <c r="D10" s="24"/>
      <c r="E10" s="25"/>
      <c r="F10" s="25"/>
      <c r="G10" s="25"/>
      <c r="H10" s="25"/>
      <c r="I10" s="25"/>
    </row>
    <row r="11" spans="1:10" x14ac:dyDescent="0.3">
      <c r="A11" s="5" t="s">
        <v>106</v>
      </c>
      <c r="B11" s="5"/>
      <c r="E11" s="7"/>
      <c r="F11" s="7"/>
      <c r="G11" s="7"/>
      <c r="H11" s="7"/>
      <c r="I11" s="7"/>
    </row>
    <row r="12" spans="1:10" x14ac:dyDescent="0.3">
      <c r="B12" s="27" t="s">
        <v>149</v>
      </c>
      <c r="E12" s="7"/>
      <c r="F12" s="7"/>
      <c r="G12" s="7"/>
      <c r="H12" s="7"/>
      <c r="I12" s="7"/>
    </row>
    <row r="13" spans="1:10" x14ac:dyDescent="0.3">
      <c r="A13" s="5"/>
      <c r="B13" s="5"/>
      <c r="C13" s="6" t="s">
        <v>18</v>
      </c>
      <c r="E13" s="96">
        <f>Preopening.Year1.Cash.Flow!Q18</f>
        <v>11555458</v>
      </c>
      <c r="F13" s="96">
        <f>Year.1.Detailed.Budget!E17-Year.1.Detailed.Budget!E14</f>
        <v>5063080</v>
      </c>
      <c r="G13" s="96">
        <f>(F13/F$9*G$9)*1.02</f>
        <v>5633827.2000000002</v>
      </c>
      <c r="H13" s="96">
        <f t="shared" ref="H13:J13" si="0">(G13/G$9*H$9)*1.02</f>
        <v>5746503.7439999999</v>
      </c>
      <c r="I13" s="96">
        <f t="shared" si="0"/>
        <v>5861433.8188800002</v>
      </c>
      <c r="J13" s="96">
        <f t="shared" si="0"/>
        <v>5978662.4952576002</v>
      </c>
    </row>
    <row r="14" spans="1:10" x14ac:dyDescent="0.3">
      <c r="A14" s="5"/>
      <c r="B14" s="5"/>
      <c r="C14" s="6" t="s">
        <v>150</v>
      </c>
      <c r="E14" s="96">
        <v>0</v>
      </c>
      <c r="F14" s="96">
        <f>Year.1.Detailed.Budget!E14</f>
        <v>33000</v>
      </c>
      <c r="G14" s="96">
        <f>(F14/F$9*G$9)*1.02</f>
        <v>36720</v>
      </c>
      <c r="H14" s="96">
        <f t="shared" ref="H14:J14" si="1">(G14/G$9*H$9)*1.02</f>
        <v>37454.400000000001</v>
      </c>
      <c r="I14" s="96">
        <f t="shared" si="1"/>
        <v>38203.488000000005</v>
      </c>
      <c r="J14" s="96">
        <f t="shared" si="1"/>
        <v>38967.557760000003</v>
      </c>
    </row>
    <row r="15" spans="1:10" x14ac:dyDescent="0.3">
      <c r="A15" s="5"/>
      <c r="B15" s="27" t="s">
        <v>151</v>
      </c>
      <c r="E15" s="96"/>
      <c r="F15" s="96"/>
      <c r="G15" s="96"/>
      <c r="H15" s="96"/>
      <c r="I15" s="96"/>
      <c r="J15" s="96"/>
    </row>
    <row r="16" spans="1:10" x14ac:dyDescent="0.3">
      <c r="A16" s="5"/>
      <c r="B16" s="5"/>
      <c r="C16" s="6" t="s">
        <v>22</v>
      </c>
      <c r="E16" s="96">
        <f>Preopening.Year1.Cash.Flow!Q26-Preopening.Year1.Cash.Flow!Q22</f>
        <v>1741776.8900000001</v>
      </c>
      <c r="F16" s="96">
        <f>Year.1.Detailed.Budget!E25-Year.1.Detailed.Budget!E21</f>
        <v>627000</v>
      </c>
      <c r="G16" s="96">
        <f>(F16/F$9*G$9)*1.02</f>
        <v>697680</v>
      </c>
      <c r="H16" s="96">
        <f t="shared" ref="H16:J16" si="2">(G16/G$9*H$9)*1.02</f>
        <v>711633.6</v>
      </c>
      <c r="I16" s="96">
        <f t="shared" si="2"/>
        <v>725866.272</v>
      </c>
      <c r="J16" s="96">
        <f t="shared" si="2"/>
        <v>740383.59744000004</v>
      </c>
    </row>
    <row r="17" spans="1:10" x14ac:dyDescent="0.3">
      <c r="A17" s="5"/>
      <c r="B17" s="5"/>
      <c r="C17" s="6" t="s">
        <v>152</v>
      </c>
      <c r="E17" s="96">
        <f>Preopening.Year1.Cash.Flow!Q22</f>
        <v>213214.85000000003</v>
      </c>
      <c r="F17" s="96">
        <f>Year.1.Detailed.Budget!E21</f>
        <v>84040</v>
      </c>
      <c r="G17" s="96">
        <f>(F17/F$9*G$9)*1.02</f>
        <v>93513.600000000006</v>
      </c>
      <c r="H17" s="96">
        <f t="shared" ref="H17:J17" si="3">(G17/G$9*H$9)*1.02</f>
        <v>95383.872000000003</v>
      </c>
      <c r="I17" s="96">
        <f t="shared" si="3"/>
        <v>97291.549440000003</v>
      </c>
      <c r="J17" s="96">
        <f t="shared" si="3"/>
        <v>99237.38042880001</v>
      </c>
    </row>
    <row r="18" spans="1:10" x14ac:dyDescent="0.3">
      <c r="A18" s="5"/>
      <c r="B18" s="27" t="s">
        <v>37</v>
      </c>
      <c r="E18" s="96"/>
      <c r="F18" s="96"/>
      <c r="G18" s="96"/>
      <c r="H18" s="96"/>
      <c r="I18" s="96"/>
      <c r="J18" s="96"/>
    </row>
    <row r="19" spans="1:10" x14ac:dyDescent="0.3">
      <c r="C19" s="6" t="s">
        <v>29</v>
      </c>
      <c r="E19" s="97">
        <f>Preopening.Year1.Cash.Flow!Q31</f>
        <v>1547881.6400000001</v>
      </c>
      <c r="F19" s="97">
        <f>Year.1.Detailed.Budget!E30</f>
        <v>814080</v>
      </c>
      <c r="G19" s="96">
        <f>Year.1.Detailed.Budget!E29*1.02</f>
        <v>294861.59999999998</v>
      </c>
      <c r="H19" s="96">
        <f>G19*1.02</f>
        <v>300758.83199999999</v>
      </c>
      <c r="I19" s="96">
        <f t="shared" ref="I19:J19" si="4">H19*1.02</f>
        <v>306774.00864000001</v>
      </c>
      <c r="J19" s="96">
        <f t="shared" si="4"/>
        <v>312909.48881280003</v>
      </c>
    </row>
    <row r="20" spans="1:10" x14ac:dyDescent="0.3">
      <c r="C20" s="6" t="s">
        <v>33</v>
      </c>
      <c r="E20" s="97">
        <f>Preopening.Year1.Cash.Flow!Q38</f>
        <v>393999.63000000006</v>
      </c>
      <c r="F20" s="97">
        <f>Year.1.Detailed.Budget!E37</f>
        <v>98987</v>
      </c>
      <c r="G20" s="97">
        <f>((F20/F$9)*G$9)*1.02</f>
        <v>110145.53454545455</v>
      </c>
      <c r="H20" s="97">
        <f t="shared" ref="H20:J20" si="5">((G20/G$9)*H$9)*1.02</f>
        <v>112348.44523636364</v>
      </c>
      <c r="I20" s="97">
        <f t="shared" si="5"/>
        <v>114595.41414109091</v>
      </c>
      <c r="J20" s="97">
        <f t="shared" si="5"/>
        <v>116887.32242391273</v>
      </c>
    </row>
    <row r="21" spans="1:10" x14ac:dyDescent="0.3">
      <c r="A21" s="5" t="s">
        <v>109</v>
      </c>
      <c r="B21" s="5"/>
      <c r="C21" s="5"/>
      <c r="D21" s="5"/>
      <c r="E21" s="98">
        <f t="shared" ref="E21:J21" si="6">SUM(E13:E20)</f>
        <v>15452331.010000002</v>
      </c>
      <c r="F21" s="98">
        <f t="shared" si="6"/>
        <v>6720187</v>
      </c>
      <c r="G21" s="98">
        <f t="shared" si="6"/>
        <v>6866747.9345454536</v>
      </c>
      <c r="H21" s="98">
        <f t="shared" si="6"/>
        <v>7004082.8932363642</v>
      </c>
      <c r="I21" s="98">
        <f t="shared" si="6"/>
        <v>7144164.5511010904</v>
      </c>
      <c r="J21" s="98">
        <f t="shared" si="6"/>
        <v>7287047.8421231136</v>
      </c>
    </row>
    <row r="22" spans="1:10" x14ac:dyDescent="0.3">
      <c r="E22" s="96"/>
      <c r="F22" s="96"/>
      <c r="G22" s="96"/>
      <c r="H22" s="96"/>
      <c r="I22" s="96"/>
      <c r="J22" s="96"/>
    </row>
    <row r="23" spans="1:10" x14ac:dyDescent="0.3">
      <c r="A23" s="5" t="s">
        <v>110</v>
      </c>
      <c r="B23" s="5"/>
      <c r="E23" s="96"/>
      <c r="F23" s="96"/>
      <c r="G23" s="96"/>
      <c r="H23" s="96"/>
      <c r="I23" s="96"/>
      <c r="J23" s="96"/>
    </row>
    <row r="24" spans="1:10" x14ac:dyDescent="0.3">
      <c r="B24" s="27" t="s">
        <v>41</v>
      </c>
      <c r="E24" s="96"/>
      <c r="F24" s="96"/>
      <c r="G24" s="96"/>
      <c r="H24" s="96"/>
      <c r="I24" s="96"/>
      <c r="J24" s="96"/>
    </row>
    <row r="25" spans="1:10" x14ac:dyDescent="0.3">
      <c r="C25" s="6" t="s">
        <v>42</v>
      </c>
      <c r="E25" s="96">
        <f>Preopening.Year1.Cash.Flow!Q51</f>
        <v>8289354</v>
      </c>
      <c r="F25" s="96">
        <f>Year.1.Detailed.Budget!E50</f>
        <v>2355360</v>
      </c>
      <c r="G25" s="96">
        <f>Staffing.Plan!X46</f>
        <v>2235850.1999999997</v>
      </c>
      <c r="H25" s="96">
        <f>Staffing.Plan!AE46</f>
        <v>2280567.2040000008</v>
      </c>
      <c r="I25" s="96">
        <f>Staffing.Plan!AS46</f>
        <v>2372702.1190416012</v>
      </c>
      <c r="J25" s="96">
        <f>Staffing.Plan!AZ46</f>
        <v>2420156.1614224343</v>
      </c>
    </row>
    <row r="26" spans="1:10" x14ac:dyDescent="0.3">
      <c r="C26" s="6" t="s">
        <v>51</v>
      </c>
      <c r="E26" s="96">
        <f>Preopening.Year1.Cash.Flow!Q56</f>
        <v>54996</v>
      </c>
      <c r="F26" s="96">
        <f>Year.1.Detailed.Budget!E55</f>
        <v>91000</v>
      </c>
      <c r="G26" s="96">
        <f>(F26/F$9*G$9)*1.02</f>
        <v>101258.18181818181</v>
      </c>
      <c r="H26" s="96">
        <f t="shared" ref="H26:J26" si="7">(G26/G$9*H$9)*1.02</f>
        <v>103283.34545454544</v>
      </c>
      <c r="I26" s="96">
        <f t="shared" si="7"/>
        <v>105349.01236363636</v>
      </c>
      <c r="J26" s="96">
        <f t="shared" si="7"/>
        <v>107455.99261090909</v>
      </c>
    </row>
    <row r="27" spans="1:10" x14ac:dyDescent="0.3">
      <c r="C27" s="6" t="s">
        <v>54</v>
      </c>
      <c r="E27" s="96">
        <f>Preopening.Year1.Cash.Flow!Q63</f>
        <v>210000</v>
      </c>
      <c r="F27" s="96">
        <f>Year.1.Detailed.Budget!E62</f>
        <v>97350</v>
      </c>
      <c r="G27" s="96">
        <f>(F27/F$9*G$9)*1.02</f>
        <v>108324</v>
      </c>
      <c r="H27" s="96">
        <f t="shared" ref="H27:J27" si="8">(G27/G$9*H$9)*1.02</f>
        <v>110490.48</v>
      </c>
      <c r="I27" s="96">
        <f t="shared" si="8"/>
        <v>112700.2896</v>
      </c>
      <c r="J27" s="96">
        <f t="shared" si="8"/>
        <v>114954.295392</v>
      </c>
    </row>
    <row r="28" spans="1:10" x14ac:dyDescent="0.3">
      <c r="A28" s="5"/>
      <c r="B28" s="27" t="s">
        <v>60</v>
      </c>
      <c r="C28" s="5"/>
      <c r="D28" s="5"/>
      <c r="E28" s="99">
        <f>SUM(E25:E27)</f>
        <v>8554350</v>
      </c>
      <c r="F28" s="99">
        <f t="shared" ref="F28:I28" si="9">SUM(F25:F27)</f>
        <v>2543710</v>
      </c>
      <c r="G28" s="99">
        <f t="shared" si="9"/>
        <v>2445432.3818181814</v>
      </c>
      <c r="H28" s="99">
        <f t="shared" si="9"/>
        <v>2494341.029454546</v>
      </c>
      <c r="I28" s="99">
        <f t="shared" si="9"/>
        <v>2590751.4210052374</v>
      </c>
      <c r="J28" s="99">
        <f t="shared" ref="J28" si="10">SUM(J25:J27)</f>
        <v>2642566.4494253434</v>
      </c>
    </row>
    <row r="29" spans="1:10" x14ac:dyDescent="0.3">
      <c r="E29" s="96"/>
      <c r="F29" s="96"/>
      <c r="G29" s="96"/>
      <c r="H29" s="96"/>
      <c r="I29" s="96"/>
      <c r="J29" s="96"/>
    </row>
    <row r="30" spans="1:10" x14ac:dyDescent="0.3">
      <c r="B30" s="27" t="s">
        <v>61</v>
      </c>
      <c r="E30" s="96"/>
      <c r="F30" s="96"/>
      <c r="G30" s="96"/>
      <c r="H30" s="96"/>
      <c r="I30" s="96"/>
      <c r="J30" s="96"/>
    </row>
    <row r="31" spans="1:10" x14ac:dyDescent="0.3">
      <c r="C31" s="6" t="s">
        <v>42</v>
      </c>
      <c r="E31" s="96">
        <f>Preopening.Year1.Cash.Flow!Q74</f>
        <v>1748628</v>
      </c>
      <c r="F31" s="96">
        <f>Year.1.Detailed.Budget!E73</f>
        <v>642375</v>
      </c>
      <c r="G31" s="96">
        <f>Staffing.Plan!X53+Staffing.Plan!X14</f>
        <v>655222.5</v>
      </c>
      <c r="H31" s="96">
        <f>Staffing.Plan!AE14+Staffing.Plan!AE53</f>
        <v>668326.94999999995</v>
      </c>
      <c r="I31" s="96">
        <f>Staffing.Plan!AS53+Staffing.Plan!AS14</f>
        <v>695327.35878000001</v>
      </c>
      <c r="J31" s="96">
        <f>Staffing.Plan!AZ14+Staffing.Plan!AZ53</f>
        <v>709233.90595560009</v>
      </c>
    </row>
    <row r="32" spans="1:10" x14ac:dyDescent="0.3">
      <c r="C32" s="6" t="s">
        <v>62</v>
      </c>
      <c r="E32" s="96">
        <f>Preopening.Year1.Cash.Flow!Q79</f>
        <v>249996</v>
      </c>
      <c r="F32" s="96">
        <f>Year.1.Detailed.Budget!E78</f>
        <v>82500</v>
      </c>
      <c r="G32" s="96">
        <f>F32*1.02</f>
        <v>84150</v>
      </c>
      <c r="H32" s="96">
        <f t="shared" ref="H32:J32" si="11">G32*1.02</f>
        <v>85833</v>
      </c>
      <c r="I32" s="96">
        <f t="shared" si="11"/>
        <v>87549.66</v>
      </c>
      <c r="J32" s="96">
        <f t="shared" si="11"/>
        <v>89300.653200000001</v>
      </c>
    </row>
    <row r="33" spans="1:10" x14ac:dyDescent="0.3">
      <c r="C33" s="6" t="s">
        <v>54</v>
      </c>
      <c r="E33" s="96">
        <f>Preopening.Year1.Cash.Flow!Q85</f>
        <v>61008</v>
      </c>
      <c r="F33" s="96">
        <f>Year.1.Detailed.Budget!E84</f>
        <v>11600</v>
      </c>
      <c r="G33" s="96">
        <f>F33*1.02</f>
        <v>11832</v>
      </c>
      <c r="H33" s="96">
        <f t="shared" ref="H33:J33" si="12">G33*1.02</f>
        <v>12068.64</v>
      </c>
      <c r="I33" s="96">
        <f t="shared" si="12"/>
        <v>12310.0128</v>
      </c>
      <c r="J33" s="96">
        <f t="shared" si="12"/>
        <v>12556.213056000001</v>
      </c>
    </row>
    <row r="34" spans="1:10" x14ac:dyDescent="0.3">
      <c r="C34" s="6" t="s">
        <v>50</v>
      </c>
      <c r="E34" s="96">
        <f>Preopening.Year1.Cash.Flow!Q95</f>
        <v>319008</v>
      </c>
      <c r="F34" s="96">
        <f>Year.1.Detailed.Budget!E94</f>
        <v>893080</v>
      </c>
      <c r="G34" s="96">
        <f>F34*1.02</f>
        <v>910941.6</v>
      </c>
      <c r="H34" s="96">
        <f t="shared" ref="H34:J34" si="13">G34*1.02</f>
        <v>929160.43200000003</v>
      </c>
      <c r="I34" s="96">
        <f t="shared" si="13"/>
        <v>947743.64064</v>
      </c>
      <c r="J34" s="96">
        <f t="shared" si="13"/>
        <v>966698.51345279999</v>
      </c>
    </row>
    <row r="35" spans="1:10" x14ac:dyDescent="0.3">
      <c r="C35" s="6" t="s">
        <v>75</v>
      </c>
      <c r="E35" s="96">
        <f>Preopening.Year1.Cash.Flow!Q102</f>
        <v>75804</v>
      </c>
      <c r="F35" s="96">
        <f>Year.1.Detailed.Budget!E101</f>
        <v>37050</v>
      </c>
      <c r="G35" s="96">
        <f>F35*1.02</f>
        <v>37791</v>
      </c>
      <c r="H35" s="96">
        <f t="shared" ref="H35:J35" si="14">G35*1.02</f>
        <v>38546.82</v>
      </c>
      <c r="I35" s="96">
        <f t="shared" si="14"/>
        <v>39317.756399999998</v>
      </c>
      <c r="J35" s="96">
        <f t="shared" si="14"/>
        <v>40104.111528000001</v>
      </c>
    </row>
    <row r="36" spans="1:10" x14ac:dyDescent="0.3">
      <c r="A36" s="5"/>
      <c r="B36" s="27" t="s">
        <v>81</v>
      </c>
      <c r="C36" s="5"/>
      <c r="D36" s="5"/>
      <c r="E36" s="99">
        <f>SUM(E31:E35)</f>
        <v>2454444</v>
      </c>
      <c r="F36" s="99">
        <f t="shared" ref="F36:I36" si="15">SUM(F31:F35)</f>
        <v>1666605</v>
      </c>
      <c r="G36" s="99">
        <f t="shared" si="15"/>
        <v>1699937.1</v>
      </c>
      <c r="H36" s="99">
        <f t="shared" si="15"/>
        <v>1733935.8419999999</v>
      </c>
      <c r="I36" s="99">
        <f t="shared" si="15"/>
        <v>1782248.4286200001</v>
      </c>
      <c r="J36" s="99">
        <f t="shared" ref="J36" si="16">SUM(J31:J35)</f>
        <v>1817893.3971924002</v>
      </c>
    </row>
    <row r="37" spans="1:10" x14ac:dyDescent="0.3">
      <c r="E37" s="100"/>
      <c r="F37" s="100"/>
      <c r="G37" s="100"/>
      <c r="H37" s="100"/>
      <c r="I37" s="100"/>
      <c r="J37" s="100"/>
    </row>
    <row r="38" spans="1:10" x14ac:dyDescent="0.3">
      <c r="B38" s="27" t="s">
        <v>122</v>
      </c>
      <c r="E38" s="100"/>
      <c r="F38" s="100"/>
      <c r="G38" s="100"/>
      <c r="H38" s="100"/>
      <c r="I38" s="100"/>
      <c r="J38" s="100"/>
    </row>
    <row r="39" spans="1:10" x14ac:dyDescent="0.3">
      <c r="C39" s="6" t="s">
        <v>83</v>
      </c>
      <c r="D39" s="1"/>
      <c r="E39" s="96">
        <v>0</v>
      </c>
      <c r="F39" s="96">
        <f>Year.1.Detailed.Budget!E106</f>
        <v>0</v>
      </c>
      <c r="G39" s="96">
        <v>0</v>
      </c>
      <c r="H39" s="96">
        <v>0</v>
      </c>
      <c r="I39" s="96">
        <v>0</v>
      </c>
      <c r="J39" s="96">
        <v>0</v>
      </c>
    </row>
    <row r="40" spans="1:10" x14ac:dyDescent="0.3">
      <c r="C40" s="6" t="s">
        <v>123</v>
      </c>
      <c r="D40" s="1"/>
      <c r="E40" s="96">
        <f>Preopening.Year1.Cash.Flow!Q112</f>
        <v>697008</v>
      </c>
      <c r="F40" s="96">
        <f>Year.1.Detailed.Budget!E111</f>
        <v>578435</v>
      </c>
      <c r="G40" s="96">
        <f>F40*1.02</f>
        <v>590003.69999999995</v>
      </c>
      <c r="H40" s="96">
        <f t="shared" ref="H40:J40" si="17">G40*1.02</f>
        <v>601803.77399999998</v>
      </c>
      <c r="I40" s="96">
        <f t="shared" si="17"/>
        <v>613839.84947999998</v>
      </c>
      <c r="J40" s="96">
        <f t="shared" si="17"/>
        <v>626116.64646960003</v>
      </c>
    </row>
    <row r="41" spans="1:10" x14ac:dyDescent="0.3">
      <c r="C41" s="6" t="s">
        <v>124</v>
      </c>
      <c r="D41" s="1"/>
      <c r="E41" s="96">
        <v>0</v>
      </c>
      <c r="F41" s="96">
        <v>0</v>
      </c>
      <c r="G41" s="96">
        <v>0</v>
      </c>
      <c r="H41" s="96">
        <v>0</v>
      </c>
      <c r="I41" s="96">
        <v>0</v>
      </c>
      <c r="J41" s="96">
        <v>0</v>
      </c>
    </row>
    <row r="42" spans="1:10" x14ac:dyDescent="0.3">
      <c r="B42" s="27" t="s">
        <v>87</v>
      </c>
      <c r="E42" s="99">
        <f>SUM(E39:E41)</f>
        <v>697008</v>
      </c>
      <c r="F42" s="99">
        <f t="shared" ref="F42:I42" si="18">SUM(F39:F41)</f>
        <v>578435</v>
      </c>
      <c r="G42" s="99">
        <f t="shared" si="18"/>
        <v>590003.69999999995</v>
      </c>
      <c r="H42" s="99">
        <f t="shared" si="18"/>
        <v>601803.77399999998</v>
      </c>
      <c r="I42" s="99">
        <f t="shared" si="18"/>
        <v>613839.84947999998</v>
      </c>
      <c r="J42" s="99">
        <f t="shared" ref="J42" si="19">SUM(J39:J41)</f>
        <v>626116.64646960003</v>
      </c>
    </row>
    <row r="43" spans="1:10" x14ac:dyDescent="0.3">
      <c r="E43" s="100"/>
      <c r="F43" s="100"/>
      <c r="G43" s="100"/>
      <c r="H43" s="100"/>
      <c r="I43" s="100"/>
      <c r="J43" s="100"/>
    </row>
    <row r="44" spans="1:10" x14ac:dyDescent="0.3">
      <c r="B44" s="27" t="s">
        <v>125</v>
      </c>
      <c r="E44" s="101">
        <f>Preopening.Year1.Cash.Flow!Q121</f>
        <v>304992</v>
      </c>
      <c r="F44" s="101">
        <f>Year.1.Detailed.Budget!E120</f>
        <v>165667</v>
      </c>
      <c r="G44" s="101">
        <f>(F44/F$9*G$9)*1.02</f>
        <v>184342.18909090909</v>
      </c>
      <c r="H44" s="101">
        <f t="shared" ref="H44:J44" si="20">(G44/G$9*H$9)*1.02</f>
        <v>188029.03287272729</v>
      </c>
      <c r="I44" s="101">
        <f t="shared" si="20"/>
        <v>191789.61353018184</v>
      </c>
      <c r="J44" s="101">
        <f t="shared" si="20"/>
        <v>195625.40580078549</v>
      </c>
    </row>
    <row r="45" spans="1:10" x14ac:dyDescent="0.3">
      <c r="B45" s="13"/>
      <c r="C45" s="13"/>
      <c r="E45" s="100"/>
      <c r="F45" s="100"/>
      <c r="G45" s="100"/>
      <c r="H45" s="100"/>
      <c r="I45" s="100"/>
      <c r="J45" s="100"/>
    </row>
    <row r="46" spans="1:10" x14ac:dyDescent="0.3">
      <c r="A46" s="5"/>
      <c r="B46" s="27" t="s">
        <v>95</v>
      </c>
      <c r="C46" s="27"/>
      <c r="D46" s="5"/>
      <c r="E46" s="101">
        <f>Preopening.Year1.Cash.Flow!Q123</f>
        <v>859572</v>
      </c>
      <c r="F46" s="101">
        <f>Year.1.Detailed.Budget!E122</f>
        <v>435336</v>
      </c>
      <c r="G46" s="101">
        <f>F46</f>
        <v>435336</v>
      </c>
      <c r="H46" s="101">
        <f t="shared" ref="H46:J46" si="21">G46</f>
        <v>435336</v>
      </c>
      <c r="I46" s="101">
        <f t="shared" si="21"/>
        <v>435336</v>
      </c>
      <c r="J46" s="101">
        <f t="shared" si="21"/>
        <v>435336</v>
      </c>
    </row>
    <row r="47" spans="1:10" x14ac:dyDescent="0.3">
      <c r="B47" s="13"/>
      <c r="C47" s="13"/>
      <c r="E47" s="100"/>
      <c r="F47" s="100"/>
      <c r="G47" s="100"/>
      <c r="H47" s="100"/>
      <c r="I47" s="100"/>
      <c r="J47" s="100"/>
    </row>
    <row r="48" spans="1:10" x14ac:dyDescent="0.3">
      <c r="A48" s="5"/>
      <c r="B48" s="27" t="s">
        <v>96</v>
      </c>
      <c r="C48" s="27"/>
      <c r="D48" s="5"/>
      <c r="E48" s="101">
        <f>Preopening.Year1.Cash.Flow!Q125</f>
        <v>600000</v>
      </c>
      <c r="F48" s="101">
        <f>Year.1.Detailed.Budget!E124</f>
        <v>233333</v>
      </c>
      <c r="G48" s="101">
        <f>F48</f>
        <v>233333</v>
      </c>
      <c r="H48" s="101">
        <f t="shared" ref="H48:J48" si="22">G48</f>
        <v>233333</v>
      </c>
      <c r="I48" s="101">
        <f t="shared" si="22"/>
        <v>233333</v>
      </c>
      <c r="J48" s="101">
        <f t="shared" si="22"/>
        <v>233333</v>
      </c>
    </row>
    <row r="49" spans="1:10" x14ac:dyDescent="0.3">
      <c r="B49" s="27"/>
      <c r="C49" s="13"/>
      <c r="E49" s="100"/>
      <c r="F49" s="100"/>
      <c r="G49" s="100"/>
      <c r="H49" s="100"/>
      <c r="I49" s="100"/>
      <c r="J49" s="100"/>
    </row>
    <row r="50" spans="1:10" x14ac:dyDescent="0.3">
      <c r="B50" s="27" t="s">
        <v>75</v>
      </c>
      <c r="C50" s="13"/>
      <c r="E50" s="100"/>
      <c r="F50" s="100"/>
      <c r="G50" s="100"/>
      <c r="H50" s="100"/>
      <c r="I50" s="100"/>
      <c r="J50" s="100"/>
    </row>
    <row r="51" spans="1:10" x14ac:dyDescent="0.3">
      <c r="C51" s="6" t="s">
        <v>97</v>
      </c>
      <c r="E51" s="96">
        <f>Preopening.Year1.Cash.Flow!Q128</f>
        <v>122400</v>
      </c>
      <c r="F51" s="96">
        <f>Year.1.Detailed.Budget!E127</f>
        <v>75900</v>
      </c>
      <c r="G51" s="96">
        <f>(F51/F$9*G$9)*1.02</f>
        <v>84456</v>
      </c>
      <c r="H51" s="96">
        <f t="shared" ref="H51:J51" si="23">(G51/G$9*H$9)*1.02</f>
        <v>86145.12</v>
      </c>
      <c r="I51" s="96">
        <f t="shared" si="23"/>
        <v>87868.022400000002</v>
      </c>
      <c r="J51" s="96">
        <f t="shared" si="23"/>
        <v>89625.382848000008</v>
      </c>
    </row>
    <row r="52" spans="1:10" x14ac:dyDescent="0.3">
      <c r="C52" s="6" t="s">
        <v>98</v>
      </c>
      <c r="E52" s="96">
        <f>Preopening.Year1.Cash.Flow!Q129</f>
        <v>1168620</v>
      </c>
      <c r="F52" s="96">
        <f>Year.1.Detailed.Budget!E128</f>
        <v>478500</v>
      </c>
      <c r="G52" s="96">
        <f>(F52/F$9*G$9)*1.02</f>
        <v>532440</v>
      </c>
      <c r="H52" s="96">
        <f t="shared" ref="H52:J52" si="24">(G52/G$9*H$9)*1.02</f>
        <v>543088.80000000005</v>
      </c>
      <c r="I52" s="96">
        <f t="shared" si="24"/>
        <v>553950.576</v>
      </c>
      <c r="J52" s="96">
        <f t="shared" si="24"/>
        <v>565029.58752000006</v>
      </c>
    </row>
    <row r="53" spans="1:10" x14ac:dyDescent="0.3">
      <c r="C53" s="6" t="s">
        <v>99</v>
      </c>
      <c r="E53" s="96">
        <f>Preopening.Year1.Cash.Flow!Q130</f>
        <v>500004</v>
      </c>
      <c r="F53" s="96">
        <f>Year.1.Detailed.Budget!E129</f>
        <v>268400</v>
      </c>
      <c r="G53" s="96">
        <f>(F53/F$9*G$9)*1.02</f>
        <v>298656</v>
      </c>
      <c r="H53" s="96">
        <f t="shared" ref="H53:J53" si="25">(G53/G$9*H$9)*1.02</f>
        <v>304629.12</v>
      </c>
      <c r="I53" s="96">
        <f t="shared" si="25"/>
        <v>310721.70240000001</v>
      </c>
      <c r="J53" s="96">
        <f t="shared" si="25"/>
        <v>316936.13644800003</v>
      </c>
    </row>
    <row r="54" spans="1:10" x14ac:dyDescent="0.3">
      <c r="C54" s="6" t="s">
        <v>192</v>
      </c>
      <c r="E54" s="96">
        <v>0</v>
      </c>
      <c r="F54" s="96">
        <f>Year.1.Detailed.Budget!E130+Year.1.Detailed.Budget!E131</f>
        <v>46300</v>
      </c>
      <c r="G54" s="96">
        <f>(F54/F$9*G$9)*1.02</f>
        <v>51519.272727272728</v>
      </c>
      <c r="H54" s="96">
        <f t="shared" ref="H54:J54" si="26">(G54/G$9*H$9)*1.02</f>
        <v>52549.65818181818</v>
      </c>
      <c r="I54" s="96">
        <f t="shared" si="26"/>
        <v>53600.651345454542</v>
      </c>
      <c r="J54" s="96">
        <f t="shared" si="26"/>
        <v>54672.664372363637</v>
      </c>
    </row>
    <row r="55" spans="1:10" x14ac:dyDescent="0.3">
      <c r="A55" s="5"/>
      <c r="B55" s="27" t="s">
        <v>80</v>
      </c>
      <c r="C55" s="5"/>
      <c r="D55" s="5"/>
      <c r="E55" s="99">
        <f>SUM(E51:E54)</f>
        <v>1791024</v>
      </c>
      <c r="F55" s="99">
        <f t="shared" ref="F55:I55" si="27">SUM(F51:F54)</f>
        <v>869100</v>
      </c>
      <c r="G55" s="99">
        <f t="shared" si="27"/>
        <v>967071.27272727271</v>
      </c>
      <c r="H55" s="99">
        <f t="shared" si="27"/>
        <v>986412.69818181824</v>
      </c>
      <c r="I55" s="99">
        <f t="shared" si="27"/>
        <v>1006140.9521454546</v>
      </c>
      <c r="J55" s="99">
        <f t="shared" ref="J55" si="28">SUM(J51:J54)</f>
        <v>1026263.7711883637</v>
      </c>
    </row>
    <row r="56" spans="1:10" x14ac:dyDescent="0.3">
      <c r="E56" s="100"/>
      <c r="F56" s="100"/>
      <c r="G56" s="100"/>
      <c r="H56" s="100"/>
      <c r="I56" s="100"/>
      <c r="J56" s="100"/>
    </row>
    <row r="57" spans="1:10" x14ac:dyDescent="0.3">
      <c r="A57" s="5" t="s">
        <v>111</v>
      </c>
      <c r="E57" s="98">
        <f>E55+E48+E46+E44+E42+E36+E28</f>
        <v>15261390</v>
      </c>
      <c r="F57" s="98">
        <f t="shared" ref="F57:I57" si="29">F55+F48+F46+F44+F42+F36+F28</f>
        <v>6492186</v>
      </c>
      <c r="G57" s="98">
        <f t="shared" si="29"/>
        <v>6555455.6436363636</v>
      </c>
      <c r="H57" s="98">
        <f t="shared" si="29"/>
        <v>6673191.3765090918</v>
      </c>
      <c r="I57" s="98">
        <f t="shared" si="29"/>
        <v>6853439.2647808734</v>
      </c>
      <c r="J57" s="98">
        <f t="shared" ref="J57" si="30">J55+J48+J46+J44+J42+J36+J28</f>
        <v>6977134.6700764922</v>
      </c>
    </row>
    <row r="58" spans="1:10" x14ac:dyDescent="0.3">
      <c r="E58" s="100"/>
      <c r="F58" s="100"/>
      <c r="G58" s="100"/>
      <c r="H58" s="100"/>
      <c r="I58" s="100"/>
      <c r="J58" s="100"/>
    </row>
    <row r="59" spans="1:10" x14ac:dyDescent="0.3">
      <c r="A59" s="5" t="s">
        <v>112</v>
      </c>
      <c r="B59" s="5"/>
      <c r="C59" s="5"/>
      <c r="D59" s="5"/>
      <c r="E59" s="102">
        <f>E21-E57</f>
        <v>190941.01000000164</v>
      </c>
      <c r="F59" s="102">
        <f t="shared" ref="F59:I59" si="31">F21-F57</f>
        <v>228001</v>
      </c>
      <c r="G59" s="102">
        <f t="shared" si="31"/>
        <v>311292.29090909008</v>
      </c>
      <c r="H59" s="102">
        <f t="shared" si="31"/>
        <v>330891.51672727242</v>
      </c>
      <c r="I59" s="102">
        <f t="shared" si="31"/>
        <v>290725.28632021695</v>
      </c>
      <c r="J59" s="102">
        <f t="shared" ref="J59" si="32">J21-J57</f>
        <v>309913.17204662133</v>
      </c>
    </row>
  </sheetData>
  <conditionalFormatting sqref="A59:J59">
    <cfRule type="cellIs" dxfId="1" priority="1" operator="lessThan">
      <formula>0</formula>
    </cfRule>
    <cfRule type="cellIs" dxfId="0" priority="2" operator="greaterThan">
      <formula>0</formula>
    </cfRule>
  </conditionalFormatting>
  <pageMargins left="0.7" right="0.7" top="0.75" bottom="0.75" header="0.3" footer="0.3"/>
  <pageSetup scale="82"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G769"/>
  <sheetViews>
    <sheetView workbookViewId="0">
      <selection activeCell="BE19" sqref="BE19"/>
    </sheetView>
  </sheetViews>
  <sheetFormatPr defaultColWidth="9.21875" defaultRowHeight="14.4" x14ac:dyDescent="0.3"/>
  <cols>
    <col min="1" max="1" width="26.44140625" style="51" customWidth="1"/>
    <col min="2" max="2" width="18.44140625" style="51" bestFit="1" customWidth="1"/>
    <col min="3" max="3" width="14.44140625" style="51" bestFit="1" customWidth="1"/>
    <col min="4" max="4" width="5.44140625" style="57" bestFit="1" customWidth="1"/>
    <col min="5" max="5" width="10" style="61" bestFit="1" customWidth="1"/>
    <col min="6" max="6" width="9" style="61" bestFit="1" customWidth="1"/>
    <col min="7" max="7" width="8.77734375" style="61" customWidth="1"/>
    <col min="8" max="8" width="12.44140625" style="61" bestFit="1" customWidth="1"/>
    <col min="9" max="9" width="8" style="61" bestFit="1" customWidth="1"/>
    <col min="10" max="10" width="14.33203125" style="64" bestFit="1" customWidth="1"/>
    <col min="11" max="11" width="5.44140625" style="57" bestFit="1" customWidth="1"/>
    <col min="12" max="12" width="11.77734375" style="61" customWidth="1"/>
    <col min="13" max="14" width="10.77734375" style="61" customWidth="1"/>
    <col min="15" max="15" width="12.44140625" style="61" bestFit="1" customWidth="1"/>
    <col min="16" max="16" width="8.77734375" style="61" customWidth="1"/>
    <col min="17" max="17" width="14.33203125" style="64" bestFit="1" customWidth="1"/>
    <col min="18" max="18" width="12.44140625" style="58" bestFit="1" customWidth="1"/>
    <col min="19" max="19" width="11.77734375" style="6" customWidth="1"/>
    <col min="20" max="22" width="10.77734375" style="6" customWidth="1"/>
    <col min="23" max="23" width="9.21875" style="6"/>
    <col min="24" max="24" width="14.33203125" style="6" bestFit="1" customWidth="1"/>
    <col min="25" max="25" width="9.21875" style="6"/>
    <col min="26" max="26" width="11.77734375" style="6" customWidth="1"/>
    <col min="27" max="29" width="10.77734375" style="6" customWidth="1"/>
    <col min="30" max="30" width="9.21875" style="6"/>
    <col min="31" max="31" width="14.33203125" style="6" bestFit="1" customWidth="1"/>
    <col min="32" max="32" width="9.21875" style="6"/>
    <col min="33" max="33" width="11.77734375" style="6" customWidth="1"/>
    <col min="34" max="36" width="10.77734375" style="6" customWidth="1"/>
    <col min="37" max="37" width="9.21875" style="6"/>
    <col min="38" max="38" width="14.33203125" style="6" bestFit="1" customWidth="1"/>
    <col min="39" max="39" width="9.21875" style="6"/>
    <col min="40" max="40" width="11.77734375" style="6" customWidth="1"/>
    <col min="41" max="43" width="10.77734375" style="6" customWidth="1"/>
    <col min="44" max="44" width="9.21875" style="6"/>
    <col min="45" max="45" width="11.77734375" style="6" customWidth="1"/>
    <col min="46" max="46" width="9.21875" style="6"/>
    <col min="47" max="47" width="11.77734375" style="6" customWidth="1"/>
    <col min="48" max="50" width="10.77734375" style="6" customWidth="1"/>
    <col min="51" max="51" width="9.21875" style="6"/>
    <col min="52" max="52" width="14.33203125" style="6" bestFit="1" customWidth="1"/>
    <col min="53" max="53" width="9.21875" style="6"/>
    <col min="54" max="54" width="11.77734375" style="6" customWidth="1"/>
    <col min="55" max="57" width="10.77734375" style="6" customWidth="1"/>
    <col min="58" max="58" width="9.21875" style="6"/>
    <col min="59" max="59" width="14.33203125" style="6" bestFit="1" customWidth="1"/>
    <col min="60" max="16384" width="9.21875" style="6"/>
  </cols>
  <sheetData>
    <row r="1" spans="1:59" x14ac:dyDescent="0.3">
      <c r="C1" s="110" t="s">
        <v>146</v>
      </c>
      <c r="D1" s="110"/>
      <c r="E1" s="110"/>
      <c r="F1" s="110"/>
      <c r="G1" s="110"/>
      <c r="H1" s="110"/>
      <c r="I1" s="110"/>
      <c r="J1" s="110"/>
      <c r="K1" s="51"/>
      <c r="L1" s="51"/>
      <c r="M1" s="51"/>
      <c r="N1" s="51"/>
      <c r="O1" s="51"/>
      <c r="P1" s="51"/>
      <c r="Q1" s="1"/>
      <c r="R1" s="17"/>
      <c r="S1" s="17"/>
      <c r="T1" s="17"/>
      <c r="U1" s="17"/>
      <c r="V1" s="17"/>
      <c r="W1" s="17"/>
      <c r="X1" s="17"/>
      <c r="Y1" s="17"/>
      <c r="Z1" s="17"/>
      <c r="AA1" s="17"/>
      <c r="AB1" s="17"/>
      <c r="AL1" s="18"/>
    </row>
    <row r="2" spans="1:59" x14ac:dyDescent="0.3">
      <c r="C2" s="110"/>
      <c r="D2" s="110"/>
      <c r="E2" s="110"/>
      <c r="F2" s="110"/>
      <c r="G2" s="110"/>
      <c r="H2" s="110"/>
      <c r="I2" s="110"/>
      <c r="J2" s="110"/>
      <c r="K2" s="51"/>
      <c r="L2" s="51"/>
      <c r="M2" s="51"/>
      <c r="N2" s="51"/>
      <c r="O2" s="51"/>
      <c r="P2" s="51"/>
      <c r="Q2" s="1"/>
      <c r="R2" s="17"/>
      <c r="S2" s="17"/>
      <c r="T2" s="17"/>
      <c r="U2" s="17"/>
      <c r="V2" s="17"/>
      <c r="W2" s="17"/>
      <c r="X2" s="17"/>
      <c r="Y2" s="17"/>
      <c r="Z2" s="17"/>
      <c r="AA2" s="17"/>
      <c r="AB2" s="17"/>
      <c r="AL2" s="18"/>
    </row>
    <row r="3" spans="1:59" x14ac:dyDescent="0.3">
      <c r="C3" s="110"/>
      <c r="D3" s="110"/>
      <c r="E3" s="110"/>
      <c r="F3" s="110"/>
      <c r="G3" s="110"/>
      <c r="H3" s="110"/>
      <c r="I3" s="110"/>
      <c r="J3" s="110"/>
      <c r="K3" s="51"/>
      <c r="L3" s="51"/>
      <c r="M3" s="51"/>
      <c r="N3" s="51"/>
      <c r="O3" s="51"/>
      <c r="P3" s="51"/>
      <c r="Q3" s="1"/>
      <c r="R3" s="17"/>
      <c r="S3" s="17"/>
      <c r="T3" s="17"/>
      <c r="U3" s="17"/>
      <c r="V3" s="17"/>
      <c r="W3" s="17"/>
      <c r="X3" s="17"/>
      <c r="Y3" s="17"/>
      <c r="Z3" s="17"/>
      <c r="AA3" s="17"/>
      <c r="AB3" s="17"/>
      <c r="AL3" s="18"/>
    </row>
    <row r="4" spans="1:59" x14ac:dyDescent="0.3">
      <c r="C4" s="110"/>
      <c r="D4" s="110"/>
      <c r="E4" s="110"/>
      <c r="F4" s="110"/>
      <c r="G4" s="110"/>
      <c r="H4" s="110"/>
      <c r="I4" s="110"/>
      <c r="J4" s="110"/>
      <c r="K4" s="51"/>
      <c r="L4" s="51"/>
      <c r="M4" s="51"/>
      <c r="N4" s="51"/>
      <c r="O4" s="51"/>
      <c r="P4" s="51"/>
      <c r="Q4" s="1"/>
      <c r="R4" s="17"/>
      <c r="S4" s="17"/>
      <c r="T4" s="17"/>
      <c r="U4" s="17"/>
      <c r="V4" s="17"/>
      <c r="W4" s="17"/>
      <c r="X4" s="17"/>
      <c r="Y4" s="17"/>
      <c r="Z4" s="17"/>
      <c r="AA4" s="17"/>
      <c r="AB4" s="17"/>
      <c r="AL4" s="18"/>
    </row>
    <row r="5" spans="1:59" x14ac:dyDescent="0.3">
      <c r="D5" s="51"/>
      <c r="E5" s="51"/>
      <c r="F5" s="51"/>
      <c r="G5" s="51"/>
      <c r="H5" s="51"/>
      <c r="I5" s="51"/>
      <c r="J5" s="1"/>
      <c r="K5" s="51"/>
      <c r="L5" s="51"/>
      <c r="M5" s="51"/>
      <c r="N5" s="51"/>
      <c r="O5" s="51"/>
      <c r="P5" s="51"/>
      <c r="Q5" s="1"/>
      <c r="R5" s="17"/>
      <c r="S5" s="17"/>
      <c r="T5" s="17"/>
      <c r="U5" s="17"/>
      <c r="V5" s="17"/>
      <c r="W5" s="17"/>
      <c r="X5" s="17"/>
      <c r="Y5" s="17"/>
      <c r="Z5" s="17"/>
      <c r="AA5" s="17"/>
      <c r="AB5" s="17"/>
      <c r="AL5" s="18"/>
    </row>
    <row r="6" spans="1:59" s="5" customFormat="1" ht="15" customHeight="1" x14ac:dyDescent="0.3">
      <c r="A6" s="83" t="s">
        <v>126</v>
      </c>
      <c r="B6" s="59"/>
      <c r="C6" s="59"/>
      <c r="D6" s="107" t="s">
        <v>163</v>
      </c>
      <c r="E6" s="107"/>
      <c r="F6" s="107"/>
      <c r="G6" s="107"/>
      <c r="H6" s="107"/>
      <c r="I6" s="107"/>
      <c r="J6" s="1"/>
      <c r="K6" s="107" t="s">
        <v>164</v>
      </c>
      <c r="L6" s="107"/>
      <c r="M6" s="107"/>
      <c r="N6" s="107"/>
      <c r="O6" s="107"/>
      <c r="P6" s="107"/>
      <c r="Q6" s="1"/>
      <c r="R6" s="107" t="s">
        <v>165</v>
      </c>
      <c r="S6" s="107"/>
      <c r="T6" s="107"/>
      <c r="U6" s="107"/>
      <c r="V6" s="107"/>
      <c r="W6" s="107"/>
      <c r="X6" s="1"/>
      <c r="Y6" s="107" t="s">
        <v>166</v>
      </c>
      <c r="Z6" s="107"/>
      <c r="AA6" s="107"/>
      <c r="AB6" s="107"/>
      <c r="AC6" s="107"/>
      <c r="AD6" s="107"/>
      <c r="AE6" s="1"/>
      <c r="AF6" s="107" t="s">
        <v>167</v>
      </c>
      <c r="AG6" s="107"/>
      <c r="AH6" s="107"/>
      <c r="AI6" s="107"/>
      <c r="AJ6" s="107"/>
      <c r="AK6" s="107"/>
      <c r="AL6" s="1"/>
      <c r="AM6" s="107" t="s">
        <v>168</v>
      </c>
      <c r="AN6" s="107"/>
      <c r="AO6" s="107"/>
      <c r="AP6" s="107"/>
      <c r="AQ6" s="107"/>
      <c r="AR6" s="107"/>
      <c r="AS6" s="1"/>
      <c r="AT6" s="107" t="s">
        <v>169</v>
      </c>
      <c r="AU6" s="107"/>
      <c r="AV6" s="107"/>
      <c r="AW6" s="107"/>
      <c r="AX6" s="107"/>
      <c r="AY6" s="107"/>
      <c r="AZ6" s="1"/>
      <c r="BA6" s="107" t="s">
        <v>170</v>
      </c>
      <c r="BB6" s="107"/>
      <c r="BC6" s="107"/>
      <c r="BD6" s="107"/>
      <c r="BE6" s="107"/>
      <c r="BF6" s="107"/>
      <c r="BG6" s="1"/>
    </row>
    <row r="7" spans="1:59" s="5" customFormat="1" ht="15" customHeight="1" x14ac:dyDescent="0.3">
      <c r="A7" s="59"/>
      <c r="B7" s="59"/>
      <c r="C7" s="59"/>
      <c r="D7" s="107"/>
      <c r="E7" s="107"/>
      <c r="F7" s="107"/>
      <c r="G7" s="107"/>
      <c r="H7" s="107"/>
      <c r="I7" s="107"/>
      <c r="J7" s="1"/>
      <c r="K7" s="107"/>
      <c r="L7" s="107"/>
      <c r="M7" s="107"/>
      <c r="N7" s="107"/>
      <c r="O7" s="107"/>
      <c r="P7" s="107"/>
      <c r="Q7" s="1"/>
      <c r="R7" s="107"/>
      <c r="S7" s="107"/>
      <c r="T7" s="107"/>
      <c r="U7" s="107"/>
      <c r="V7" s="107"/>
      <c r="W7" s="107"/>
      <c r="X7" s="1"/>
      <c r="Y7" s="107"/>
      <c r="Z7" s="107"/>
      <c r="AA7" s="107"/>
      <c r="AB7" s="107"/>
      <c r="AC7" s="107"/>
      <c r="AD7" s="107"/>
      <c r="AE7" s="1"/>
      <c r="AF7" s="107"/>
      <c r="AG7" s="107"/>
      <c r="AH7" s="107"/>
      <c r="AI7" s="107"/>
      <c r="AJ7" s="107"/>
      <c r="AK7" s="107"/>
      <c r="AL7" s="1"/>
      <c r="AM7" s="107"/>
      <c r="AN7" s="107"/>
      <c r="AO7" s="107"/>
      <c r="AP7" s="107"/>
      <c r="AQ7" s="107"/>
      <c r="AR7" s="107"/>
      <c r="AS7" s="1"/>
      <c r="AT7" s="107"/>
      <c r="AU7" s="107"/>
      <c r="AV7" s="107"/>
      <c r="AW7" s="107"/>
      <c r="AX7" s="107"/>
      <c r="AY7" s="107"/>
      <c r="AZ7" s="1"/>
      <c r="BA7" s="107"/>
      <c r="BB7" s="107"/>
      <c r="BC7" s="107"/>
      <c r="BD7" s="107"/>
      <c r="BE7" s="107"/>
      <c r="BF7" s="107"/>
      <c r="BG7" s="1"/>
    </row>
    <row r="8" spans="1:59" s="59" customFormat="1" x14ac:dyDescent="0.3">
      <c r="A8" s="78" t="s">
        <v>127</v>
      </c>
      <c r="B8" s="78" t="s">
        <v>128</v>
      </c>
      <c r="C8" s="78" t="s">
        <v>129</v>
      </c>
      <c r="D8" s="69" t="s">
        <v>130</v>
      </c>
      <c r="E8" s="79" t="s">
        <v>131</v>
      </c>
      <c r="F8" s="79" t="s">
        <v>132</v>
      </c>
      <c r="G8" s="79" t="s">
        <v>133</v>
      </c>
      <c r="H8" s="79" t="s">
        <v>47</v>
      </c>
      <c r="I8" s="79" t="s">
        <v>134</v>
      </c>
      <c r="J8" s="80" t="s">
        <v>13</v>
      </c>
      <c r="K8" s="69" t="s">
        <v>130</v>
      </c>
      <c r="L8" s="79" t="s">
        <v>131</v>
      </c>
      <c r="M8" s="79" t="s">
        <v>132</v>
      </c>
      <c r="N8" s="79" t="s">
        <v>133</v>
      </c>
      <c r="O8" s="79" t="s">
        <v>47</v>
      </c>
      <c r="P8" s="79" t="s">
        <v>134</v>
      </c>
      <c r="Q8" s="80" t="s">
        <v>13</v>
      </c>
      <c r="R8" s="69" t="s">
        <v>130</v>
      </c>
      <c r="S8" s="79" t="s">
        <v>131</v>
      </c>
      <c r="T8" s="79" t="s">
        <v>132</v>
      </c>
      <c r="U8" s="79" t="s">
        <v>133</v>
      </c>
      <c r="V8" s="79" t="s">
        <v>47</v>
      </c>
      <c r="W8" s="79" t="s">
        <v>134</v>
      </c>
      <c r="X8" s="80" t="s">
        <v>13</v>
      </c>
      <c r="Y8" s="69" t="s">
        <v>130</v>
      </c>
      <c r="Z8" s="79" t="s">
        <v>131</v>
      </c>
      <c r="AA8" s="79" t="s">
        <v>132</v>
      </c>
      <c r="AB8" s="79" t="s">
        <v>133</v>
      </c>
      <c r="AC8" s="79" t="s">
        <v>47</v>
      </c>
      <c r="AD8" s="79" t="s">
        <v>134</v>
      </c>
      <c r="AE8" s="80" t="s">
        <v>13</v>
      </c>
      <c r="AF8" s="69" t="s">
        <v>130</v>
      </c>
      <c r="AG8" s="79" t="s">
        <v>131</v>
      </c>
      <c r="AH8" s="79" t="s">
        <v>132</v>
      </c>
      <c r="AI8" s="79" t="s">
        <v>133</v>
      </c>
      <c r="AJ8" s="79" t="s">
        <v>47</v>
      </c>
      <c r="AK8" s="79" t="s">
        <v>134</v>
      </c>
      <c r="AL8" s="80" t="s">
        <v>13</v>
      </c>
      <c r="AM8" s="69" t="s">
        <v>130</v>
      </c>
      <c r="AN8" s="79" t="s">
        <v>131</v>
      </c>
      <c r="AO8" s="79" t="s">
        <v>132</v>
      </c>
      <c r="AP8" s="79" t="s">
        <v>133</v>
      </c>
      <c r="AQ8" s="79" t="s">
        <v>47</v>
      </c>
      <c r="AR8" s="79" t="s">
        <v>134</v>
      </c>
      <c r="AS8" s="80" t="s">
        <v>13</v>
      </c>
      <c r="AT8" s="69" t="s">
        <v>130</v>
      </c>
      <c r="AU8" s="79" t="s">
        <v>131</v>
      </c>
      <c r="AV8" s="79" t="s">
        <v>132</v>
      </c>
      <c r="AW8" s="79" t="s">
        <v>133</v>
      </c>
      <c r="AX8" s="79" t="s">
        <v>47</v>
      </c>
      <c r="AY8" s="79" t="s">
        <v>134</v>
      </c>
      <c r="AZ8" s="80" t="s">
        <v>13</v>
      </c>
      <c r="BA8" s="69" t="s">
        <v>130</v>
      </c>
      <c r="BB8" s="79" t="s">
        <v>131</v>
      </c>
      <c r="BC8" s="79" t="s">
        <v>132</v>
      </c>
      <c r="BD8" s="79" t="s">
        <v>133</v>
      </c>
      <c r="BE8" s="79" t="s">
        <v>47</v>
      </c>
      <c r="BF8" s="79" t="s">
        <v>134</v>
      </c>
      <c r="BG8" s="80" t="s">
        <v>13</v>
      </c>
    </row>
    <row r="9" spans="1:59" x14ac:dyDescent="0.3">
      <c r="A9" s="108" t="s">
        <v>135</v>
      </c>
      <c r="B9" s="75" t="s">
        <v>136</v>
      </c>
      <c r="C9" s="75" t="s">
        <v>137</v>
      </c>
      <c r="D9" s="60">
        <v>0</v>
      </c>
      <c r="E9" s="63">
        <v>0</v>
      </c>
      <c r="F9" s="63">
        <f>E9*0.08</f>
        <v>0</v>
      </c>
      <c r="G9" s="63">
        <v>0</v>
      </c>
      <c r="H9" s="63">
        <f>E9*0.075</f>
        <v>0</v>
      </c>
      <c r="I9" s="63">
        <v>0</v>
      </c>
      <c r="J9" s="65">
        <f>((E9+F9+H9+I9)*D9)+G9</f>
        <v>0</v>
      </c>
      <c r="K9" s="60">
        <v>1</v>
      </c>
      <c r="L9" s="63">
        <v>110000</v>
      </c>
      <c r="M9" s="63">
        <f>L9*0.08</f>
        <v>8800</v>
      </c>
      <c r="N9" s="63">
        <v>5000</v>
      </c>
      <c r="O9" s="63">
        <f>L9*0.075</f>
        <v>8250</v>
      </c>
      <c r="P9" s="63">
        <v>1000</v>
      </c>
      <c r="Q9" s="65">
        <f>((L9+M9+O9+P9)*K9)+N9</f>
        <v>133050</v>
      </c>
      <c r="R9" s="60">
        <v>1</v>
      </c>
      <c r="S9" s="63">
        <f>L9*1.02</f>
        <v>112200</v>
      </c>
      <c r="T9" s="63">
        <f>S9*0.08</f>
        <v>8976</v>
      </c>
      <c r="U9" s="63">
        <f>N9*1.02</f>
        <v>5100</v>
      </c>
      <c r="V9" s="63">
        <f>S9*0.075</f>
        <v>8415</v>
      </c>
      <c r="W9" s="63">
        <f>P9*1.02</f>
        <v>1020</v>
      </c>
      <c r="X9" s="65">
        <f>((S9+T9+V9+W9)*R9)+U9</f>
        <v>135711</v>
      </c>
      <c r="Y9" s="60">
        <v>1</v>
      </c>
      <c r="Z9" s="63">
        <f>S9*1.02</f>
        <v>114444</v>
      </c>
      <c r="AA9" s="63">
        <f>Z9*0.08</f>
        <v>9155.52</v>
      </c>
      <c r="AB9" s="63">
        <f>U9*1.02</f>
        <v>5202</v>
      </c>
      <c r="AC9" s="63">
        <f>Z9*0.075</f>
        <v>8583.2999999999993</v>
      </c>
      <c r="AD9" s="63">
        <f>W9*1.02</f>
        <v>1040.4000000000001</v>
      </c>
      <c r="AE9" s="65">
        <f>((Z9+AA9+AC9+AD9)*Y9)+AB9</f>
        <v>138425.22</v>
      </c>
      <c r="AF9" s="60">
        <v>1</v>
      </c>
      <c r="AG9" s="63">
        <f>Z9*1.02</f>
        <v>116732.88</v>
      </c>
      <c r="AH9" s="63">
        <f>AG9*0.08</f>
        <v>9338.6304</v>
      </c>
      <c r="AI9" s="63">
        <f>AB9*1.02</f>
        <v>5306.04</v>
      </c>
      <c r="AJ9" s="63">
        <f>AG9*0.075</f>
        <v>8754.9660000000003</v>
      </c>
      <c r="AK9" s="63">
        <f>AD9*1.02</f>
        <v>1061.2080000000001</v>
      </c>
      <c r="AL9" s="65">
        <f>((AG9+AH9+AJ9+AK9)*AF9)+AI9</f>
        <v>141193.72440000001</v>
      </c>
      <c r="AM9" s="60">
        <v>1</v>
      </c>
      <c r="AN9" s="63">
        <f>AG9*1.02</f>
        <v>119067.53760000001</v>
      </c>
      <c r="AO9" s="63">
        <f>AN9*0.08</f>
        <v>9525.4030080000011</v>
      </c>
      <c r="AP9" s="63">
        <f>AI9*1.02</f>
        <v>5412.1607999999997</v>
      </c>
      <c r="AQ9" s="63">
        <f>AN9*0.075</f>
        <v>8930.0653199999997</v>
      </c>
      <c r="AR9" s="63">
        <f>AK9*1.02</f>
        <v>1082.4321600000001</v>
      </c>
      <c r="AS9" s="65">
        <f>((AN9+AO9+AQ9+AR9)*AM9)+AP9</f>
        <v>144017.59888800001</v>
      </c>
      <c r="AT9" s="60">
        <v>1</v>
      </c>
      <c r="AU9" s="63">
        <f>AN9*1.02</f>
        <v>121448.88835200001</v>
      </c>
      <c r="AV9" s="63">
        <f>AU9*0.08</f>
        <v>9715.9110681600014</v>
      </c>
      <c r="AW9" s="63">
        <f>AP9*1.02</f>
        <v>5520.4040159999995</v>
      </c>
      <c r="AX9" s="63">
        <f>AU9*0.075</f>
        <v>9108.6666263999996</v>
      </c>
      <c r="AY9" s="63">
        <f>AR9*1.02</f>
        <v>1104.0808032</v>
      </c>
      <c r="AZ9" s="65">
        <f>((AU9+AV9+AX9+AY9)*AT9)+AW9</f>
        <v>146897.95086575998</v>
      </c>
      <c r="BA9" s="60">
        <v>1</v>
      </c>
      <c r="BB9" s="63">
        <f>AU9*1.02</f>
        <v>123877.86611904002</v>
      </c>
      <c r="BC9" s="63">
        <f>BB9*0.08</f>
        <v>9910.2292895232022</v>
      </c>
      <c r="BD9" s="63">
        <f>AW9*1.02</f>
        <v>5630.8120963199999</v>
      </c>
      <c r="BE9" s="63">
        <f>BB9*0.075</f>
        <v>9290.8399589280016</v>
      </c>
      <c r="BF9" s="63">
        <f>AY9*1.02</f>
        <v>1126.1624192639999</v>
      </c>
      <c r="BG9" s="65">
        <f>((BB9+BC9+BE9+BF9)*BA9)+BD9</f>
        <v>149835.90988307522</v>
      </c>
    </row>
    <row r="10" spans="1:59" x14ac:dyDescent="0.3">
      <c r="A10" s="111"/>
      <c r="B10" s="75" t="s">
        <v>138</v>
      </c>
      <c r="C10" s="75" t="s">
        <v>137</v>
      </c>
      <c r="D10" s="60">
        <v>0</v>
      </c>
      <c r="E10" s="63">
        <v>0</v>
      </c>
      <c r="F10" s="63">
        <f t="shared" ref="F10:F11" si="0">E10*0.08</f>
        <v>0</v>
      </c>
      <c r="G10" s="63">
        <v>0</v>
      </c>
      <c r="H10" s="63">
        <f t="shared" ref="H10:H11" si="1">E10*0.075</f>
        <v>0</v>
      </c>
      <c r="I10" s="63">
        <v>0</v>
      </c>
      <c r="J10" s="65">
        <f t="shared" ref="J10:J11" si="2">((E10+F10+H10+I10)*D10)+G10</f>
        <v>0</v>
      </c>
      <c r="K10" s="60">
        <v>1</v>
      </c>
      <c r="L10" s="63">
        <v>100000</v>
      </c>
      <c r="M10" s="63">
        <f t="shared" ref="M10:M11" si="3">L10*0.08</f>
        <v>8000</v>
      </c>
      <c r="N10" s="63">
        <v>5000</v>
      </c>
      <c r="O10" s="63">
        <f t="shared" ref="O10:O11" si="4">L10*0.075</f>
        <v>7500</v>
      </c>
      <c r="P10" s="63">
        <v>1000</v>
      </c>
      <c r="Q10" s="65">
        <f t="shared" ref="Q10:Q11" si="5">((L10+M10+O10+P10)*K10)+N10</f>
        <v>121500</v>
      </c>
      <c r="R10" s="60">
        <v>1</v>
      </c>
      <c r="S10" s="63">
        <f t="shared" ref="S10:S12" si="6">L10*1.02</f>
        <v>102000</v>
      </c>
      <c r="T10" s="63">
        <f t="shared" ref="T10:T12" si="7">S10*0.08</f>
        <v>8160</v>
      </c>
      <c r="U10" s="63">
        <f t="shared" ref="U10:U12" si="8">N10*1.02</f>
        <v>5100</v>
      </c>
      <c r="V10" s="63">
        <f t="shared" ref="V10:V12" si="9">S10*0.075</f>
        <v>7650</v>
      </c>
      <c r="W10" s="63">
        <f t="shared" ref="W10:W12" si="10">P10*1.02</f>
        <v>1020</v>
      </c>
      <c r="X10" s="65">
        <f t="shared" ref="X10:X11" si="11">((S10+T10+V10+W10)*R10)+U10</f>
        <v>123930</v>
      </c>
      <c r="Y10" s="60">
        <v>1</v>
      </c>
      <c r="Z10" s="63">
        <f t="shared" ref="Z10:Z12" si="12">S10*1.02</f>
        <v>104040</v>
      </c>
      <c r="AA10" s="63">
        <f t="shared" ref="AA10:AA12" si="13">Z10*0.08</f>
        <v>8323.2000000000007</v>
      </c>
      <c r="AB10" s="63">
        <f t="shared" ref="AB10:AB12" si="14">U10*1.02</f>
        <v>5202</v>
      </c>
      <c r="AC10" s="63">
        <f t="shared" ref="AC10:AC13" si="15">Z10*0.075</f>
        <v>7803</v>
      </c>
      <c r="AD10" s="63">
        <f t="shared" ref="AD10:AD12" si="16">W10*1.02</f>
        <v>1040.4000000000001</v>
      </c>
      <c r="AE10" s="65">
        <f t="shared" ref="AE10:AE11" si="17">((Z10+AA10+AC10+AD10)*Y10)+AB10</f>
        <v>126408.59999999999</v>
      </c>
      <c r="AF10" s="60">
        <v>1</v>
      </c>
      <c r="AG10" s="63">
        <f t="shared" ref="AG10:AG12" si="18">Z10*1.02</f>
        <v>106120.8</v>
      </c>
      <c r="AH10" s="63">
        <f t="shared" ref="AH10:AH12" si="19">AG10*0.08</f>
        <v>8489.6640000000007</v>
      </c>
      <c r="AI10" s="63">
        <f t="shared" ref="AI10:AI12" si="20">AB10*1.02</f>
        <v>5306.04</v>
      </c>
      <c r="AJ10" s="63">
        <f t="shared" ref="AJ10:AJ13" si="21">AG10*0.075</f>
        <v>7959.0599999999995</v>
      </c>
      <c r="AK10" s="63">
        <f t="shared" ref="AK10:AK12" si="22">AD10*1.02</f>
        <v>1061.2080000000001</v>
      </c>
      <c r="AL10" s="65">
        <f t="shared" ref="AL10:AL11" si="23">((AG10+AH10+AJ10+AK10)*AF10)+AI10</f>
        <v>128936.772</v>
      </c>
      <c r="AM10" s="60">
        <v>1</v>
      </c>
      <c r="AN10" s="63">
        <f t="shared" ref="AN10:AN12" si="24">AG10*1.02</f>
        <v>108243.216</v>
      </c>
      <c r="AO10" s="63">
        <f t="shared" ref="AO10:AO12" si="25">AN10*0.08</f>
        <v>8659.4572800000005</v>
      </c>
      <c r="AP10" s="63">
        <f t="shared" ref="AP10:AP12" si="26">AI10*1.02</f>
        <v>5412.1607999999997</v>
      </c>
      <c r="AQ10" s="63">
        <f t="shared" ref="AQ10:AQ13" si="27">AN10*0.075</f>
        <v>8118.2411999999995</v>
      </c>
      <c r="AR10" s="63">
        <f t="shared" ref="AR10:AR12" si="28">AK10*1.02</f>
        <v>1082.4321600000001</v>
      </c>
      <c r="AS10" s="65">
        <f t="shared" ref="AS10:AS11" si="29">((AN10+AO10+AQ10+AR10)*AM10)+AP10</f>
        <v>131515.50744000002</v>
      </c>
      <c r="AT10" s="60">
        <v>1</v>
      </c>
      <c r="AU10" s="63">
        <f t="shared" ref="AU10:AU12" si="30">AN10*1.02</f>
        <v>110408.08032000001</v>
      </c>
      <c r="AV10" s="63">
        <f t="shared" ref="AV10:AV12" si="31">AU10*0.08</f>
        <v>8832.6464256000017</v>
      </c>
      <c r="AW10" s="63">
        <f t="shared" ref="AW10:AW12" si="32">AP10*1.02</f>
        <v>5520.4040159999995</v>
      </c>
      <c r="AX10" s="63">
        <f t="shared" ref="AX10:AX13" si="33">AU10*0.075</f>
        <v>8280.6060240000006</v>
      </c>
      <c r="AY10" s="63">
        <f t="shared" ref="AY10:AY12" si="34">AR10*1.02</f>
        <v>1104.0808032</v>
      </c>
      <c r="AZ10" s="65">
        <f t="shared" ref="AZ10:AZ11" si="35">((AU10+AV10+AX10+AY10)*AT10)+AW10</f>
        <v>134145.81758880001</v>
      </c>
      <c r="BA10" s="60">
        <v>1</v>
      </c>
      <c r="BB10" s="63">
        <f t="shared" ref="BB10:BB12" si="36">AU10*1.02</f>
        <v>112616.24192640001</v>
      </c>
      <c r="BC10" s="63">
        <f t="shared" ref="BC10:BC12" si="37">BB10*0.08</f>
        <v>9009.2993541120013</v>
      </c>
      <c r="BD10" s="63">
        <f t="shared" ref="BD10:BD12" si="38">AW10*1.02</f>
        <v>5630.8120963199999</v>
      </c>
      <c r="BE10" s="63">
        <f t="shared" ref="BE10:BE13" si="39">BB10*0.075</f>
        <v>8446.2181444800008</v>
      </c>
      <c r="BF10" s="63">
        <f t="shared" ref="BF10:BF12" si="40">AY10*1.02</f>
        <v>1126.1624192639999</v>
      </c>
      <c r="BG10" s="65">
        <f t="shared" ref="BG10:BG11" si="41">((BB10+BC10+BE10+BF10)*BA10)+BD10</f>
        <v>136828.733940576</v>
      </c>
    </row>
    <row r="11" spans="1:59" x14ac:dyDescent="0.3">
      <c r="A11" s="111"/>
      <c r="B11" s="75" t="s">
        <v>138</v>
      </c>
      <c r="C11" s="75" t="s">
        <v>137</v>
      </c>
      <c r="D11" s="60">
        <v>0</v>
      </c>
      <c r="E11" s="63">
        <v>0</v>
      </c>
      <c r="F11" s="63">
        <f t="shared" si="0"/>
        <v>0</v>
      </c>
      <c r="G11" s="63">
        <v>0</v>
      </c>
      <c r="H11" s="63">
        <f t="shared" si="1"/>
        <v>0</v>
      </c>
      <c r="I11" s="63">
        <v>0</v>
      </c>
      <c r="J11" s="65">
        <f t="shared" si="2"/>
        <v>0</v>
      </c>
      <c r="K11" s="60">
        <v>1</v>
      </c>
      <c r="L11" s="63">
        <v>90000</v>
      </c>
      <c r="M11" s="63">
        <f t="shared" si="3"/>
        <v>7200</v>
      </c>
      <c r="N11" s="63">
        <v>5000</v>
      </c>
      <c r="O11" s="63">
        <f t="shared" si="4"/>
        <v>6750</v>
      </c>
      <c r="P11" s="63">
        <v>1000</v>
      </c>
      <c r="Q11" s="65">
        <f t="shared" si="5"/>
        <v>109950</v>
      </c>
      <c r="R11" s="60">
        <v>1</v>
      </c>
      <c r="S11" s="63">
        <f t="shared" si="6"/>
        <v>91800</v>
      </c>
      <c r="T11" s="63">
        <f t="shared" si="7"/>
        <v>7344</v>
      </c>
      <c r="U11" s="63">
        <f t="shared" si="8"/>
        <v>5100</v>
      </c>
      <c r="V11" s="63">
        <f t="shared" si="9"/>
        <v>6885</v>
      </c>
      <c r="W11" s="63">
        <f t="shared" si="10"/>
        <v>1020</v>
      </c>
      <c r="X11" s="65">
        <f t="shared" si="11"/>
        <v>112149</v>
      </c>
      <c r="Y11" s="60">
        <v>1</v>
      </c>
      <c r="Z11" s="63">
        <f t="shared" si="12"/>
        <v>93636</v>
      </c>
      <c r="AA11" s="63">
        <f t="shared" si="13"/>
        <v>7490.88</v>
      </c>
      <c r="AB11" s="63">
        <f t="shared" si="14"/>
        <v>5202</v>
      </c>
      <c r="AC11" s="63">
        <f t="shared" si="15"/>
        <v>7022.7</v>
      </c>
      <c r="AD11" s="63">
        <f t="shared" si="16"/>
        <v>1040.4000000000001</v>
      </c>
      <c r="AE11" s="65">
        <f t="shared" si="17"/>
        <v>114391.98</v>
      </c>
      <c r="AF11" s="60">
        <v>1</v>
      </c>
      <c r="AG11" s="63">
        <f t="shared" si="18"/>
        <v>95508.72</v>
      </c>
      <c r="AH11" s="63">
        <f t="shared" si="19"/>
        <v>7640.6976000000004</v>
      </c>
      <c r="AI11" s="63">
        <f t="shared" si="20"/>
        <v>5306.04</v>
      </c>
      <c r="AJ11" s="63">
        <f t="shared" si="21"/>
        <v>7163.1539999999995</v>
      </c>
      <c r="AK11" s="63">
        <f t="shared" si="22"/>
        <v>1061.2080000000001</v>
      </c>
      <c r="AL11" s="65">
        <f t="shared" si="23"/>
        <v>116679.81959999999</v>
      </c>
      <c r="AM11" s="60">
        <v>1</v>
      </c>
      <c r="AN11" s="63">
        <f t="shared" si="24"/>
        <v>97418.894400000005</v>
      </c>
      <c r="AO11" s="63">
        <f t="shared" si="25"/>
        <v>7793.5115520000008</v>
      </c>
      <c r="AP11" s="63">
        <f t="shared" si="26"/>
        <v>5412.1607999999997</v>
      </c>
      <c r="AQ11" s="63">
        <f t="shared" si="27"/>
        <v>7306.4170800000002</v>
      </c>
      <c r="AR11" s="63">
        <f t="shared" si="28"/>
        <v>1082.4321600000001</v>
      </c>
      <c r="AS11" s="65">
        <f t="shared" si="29"/>
        <v>119013.41599199999</v>
      </c>
      <c r="AT11" s="60">
        <v>1</v>
      </c>
      <c r="AU11" s="63">
        <f t="shared" si="30"/>
        <v>99367.272288000007</v>
      </c>
      <c r="AV11" s="63">
        <f t="shared" si="31"/>
        <v>7949.3817830400012</v>
      </c>
      <c r="AW11" s="63">
        <f t="shared" si="32"/>
        <v>5520.4040159999995</v>
      </c>
      <c r="AX11" s="63">
        <f t="shared" si="33"/>
        <v>7452.5454215999998</v>
      </c>
      <c r="AY11" s="63">
        <f t="shared" si="34"/>
        <v>1104.0808032</v>
      </c>
      <c r="AZ11" s="65">
        <f t="shared" si="35"/>
        <v>121393.68431184001</v>
      </c>
      <c r="BA11" s="60">
        <v>1</v>
      </c>
      <c r="BB11" s="63">
        <f t="shared" si="36"/>
        <v>101354.61773376001</v>
      </c>
      <c r="BC11" s="63">
        <f t="shared" si="37"/>
        <v>8108.3694187008014</v>
      </c>
      <c r="BD11" s="63">
        <f t="shared" si="38"/>
        <v>5630.8120963199999</v>
      </c>
      <c r="BE11" s="63">
        <f t="shared" si="39"/>
        <v>7601.596330032</v>
      </c>
      <c r="BF11" s="63">
        <f t="shared" si="40"/>
        <v>1126.1624192639999</v>
      </c>
      <c r="BG11" s="65">
        <f t="shared" si="41"/>
        <v>123821.55799807682</v>
      </c>
    </row>
    <row r="12" spans="1:59" x14ac:dyDescent="0.3">
      <c r="A12" s="111"/>
      <c r="B12" s="75" t="s">
        <v>138</v>
      </c>
      <c r="C12" s="75" t="s">
        <v>137</v>
      </c>
      <c r="D12" s="60">
        <v>0</v>
      </c>
      <c r="E12" s="63">
        <v>0</v>
      </c>
      <c r="F12" s="63">
        <f>E12*0.08</f>
        <v>0</v>
      </c>
      <c r="G12" s="63">
        <v>0</v>
      </c>
      <c r="H12" s="63">
        <f>E12*0.075</f>
        <v>0</v>
      </c>
      <c r="I12" s="63">
        <v>0</v>
      </c>
      <c r="J12" s="65">
        <f>((E12+F12+H12+I12)*D12)+G12</f>
        <v>0</v>
      </c>
      <c r="K12" s="60">
        <v>1</v>
      </c>
      <c r="L12" s="63">
        <v>75000</v>
      </c>
      <c r="M12" s="63">
        <f t="shared" ref="M12" si="42">L12*0.08</f>
        <v>6000</v>
      </c>
      <c r="N12" s="63">
        <v>5000</v>
      </c>
      <c r="O12" s="63">
        <f t="shared" ref="O12" si="43">L12*0.075</f>
        <v>5625</v>
      </c>
      <c r="P12" s="63">
        <v>1000</v>
      </c>
      <c r="Q12" s="65">
        <f t="shared" ref="Q12:Q13" si="44">((L12+M12+O12+P12)*K12)+N12</f>
        <v>92625</v>
      </c>
      <c r="R12" s="60">
        <v>1</v>
      </c>
      <c r="S12" s="63">
        <f t="shared" si="6"/>
        <v>76500</v>
      </c>
      <c r="T12" s="63">
        <f t="shared" si="7"/>
        <v>6120</v>
      </c>
      <c r="U12" s="63">
        <f t="shared" si="8"/>
        <v>5100</v>
      </c>
      <c r="V12" s="63">
        <f t="shared" si="9"/>
        <v>5737.5</v>
      </c>
      <c r="W12" s="63">
        <f t="shared" si="10"/>
        <v>1020</v>
      </c>
      <c r="X12" s="65">
        <f t="shared" ref="X12:X13" si="45">((S12+T12+V12+W12)*R12)+U12</f>
        <v>94477.5</v>
      </c>
      <c r="Y12" s="60">
        <v>1</v>
      </c>
      <c r="Z12" s="63">
        <f t="shared" si="12"/>
        <v>78030</v>
      </c>
      <c r="AA12" s="63">
        <f t="shared" si="13"/>
        <v>6242.4000000000005</v>
      </c>
      <c r="AB12" s="63">
        <f t="shared" si="14"/>
        <v>5202</v>
      </c>
      <c r="AC12" s="63">
        <f t="shared" si="15"/>
        <v>5852.25</v>
      </c>
      <c r="AD12" s="63">
        <f t="shared" si="16"/>
        <v>1040.4000000000001</v>
      </c>
      <c r="AE12" s="65">
        <f t="shared" ref="AE12:AE13" si="46">((Z12+AA12+AC12+AD12)*Y12)+AB12</f>
        <v>96367.049999999988</v>
      </c>
      <c r="AF12" s="60">
        <v>1</v>
      </c>
      <c r="AG12" s="63">
        <f t="shared" si="18"/>
        <v>79590.600000000006</v>
      </c>
      <c r="AH12" s="63">
        <f t="shared" si="19"/>
        <v>6367.2480000000005</v>
      </c>
      <c r="AI12" s="63">
        <f t="shared" si="20"/>
        <v>5306.04</v>
      </c>
      <c r="AJ12" s="63">
        <f t="shared" si="21"/>
        <v>5969.2950000000001</v>
      </c>
      <c r="AK12" s="63">
        <f t="shared" si="22"/>
        <v>1061.2080000000001</v>
      </c>
      <c r="AL12" s="65">
        <f t="shared" ref="AL12:AL13" si="47">((AG12+AH12+AJ12+AK12)*AF12)+AI12</f>
        <v>98294.391000000003</v>
      </c>
      <c r="AM12" s="60">
        <v>1</v>
      </c>
      <c r="AN12" s="63">
        <f t="shared" si="24"/>
        <v>81182.412000000011</v>
      </c>
      <c r="AO12" s="63">
        <f t="shared" si="25"/>
        <v>6494.5929600000009</v>
      </c>
      <c r="AP12" s="63">
        <f t="shared" si="26"/>
        <v>5412.1607999999997</v>
      </c>
      <c r="AQ12" s="63">
        <f t="shared" si="27"/>
        <v>6088.6809000000003</v>
      </c>
      <c r="AR12" s="63">
        <f t="shared" si="28"/>
        <v>1082.4321600000001</v>
      </c>
      <c r="AS12" s="65">
        <f t="shared" ref="AS12:AS13" si="48">((AN12+AO12+AQ12+AR12)*AM12)+AP12</f>
        <v>100260.27882000001</v>
      </c>
      <c r="AT12" s="60">
        <v>1</v>
      </c>
      <c r="AU12" s="63">
        <f t="shared" si="30"/>
        <v>82806.060240000006</v>
      </c>
      <c r="AV12" s="63">
        <f t="shared" si="31"/>
        <v>6624.4848192000009</v>
      </c>
      <c r="AW12" s="63">
        <f t="shared" si="32"/>
        <v>5520.4040159999995</v>
      </c>
      <c r="AX12" s="63">
        <f t="shared" si="33"/>
        <v>6210.4545180000005</v>
      </c>
      <c r="AY12" s="63">
        <f t="shared" si="34"/>
        <v>1104.0808032</v>
      </c>
      <c r="AZ12" s="65">
        <f t="shared" ref="AZ12:AZ13" si="49">((AU12+AV12+AX12+AY12)*AT12)+AW12</f>
        <v>102265.48439640002</v>
      </c>
      <c r="BA12" s="60">
        <v>1</v>
      </c>
      <c r="BB12" s="63">
        <f t="shared" si="36"/>
        <v>84462.181444800008</v>
      </c>
      <c r="BC12" s="63">
        <f t="shared" si="37"/>
        <v>6756.974515584001</v>
      </c>
      <c r="BD12" s="63">
        <f t="shared" si="38"/>
        <v>5630.8120963199999</v>
      </c>
      <c r="BE12" s="63">
        <f t="shared" si="39"/>
        <v>6334.6636083600006</v>
      </c>
      <c r="BF12" s="63">
        <f t="shared" si="40"/>
        <v>1126.1624192639999</v>
      </c>
      <c r="BG12" s="65">
        <f t="shared" ref="BG12:BG13" si="50">((BB12+BC12+BE12+BF12)*BA12)+BD12</f>
        <v>104310.79408432802</v>
      </c>
    </row>
    <row r="13" spans="1:59" x14ac:dyDescent="0.3">
      <c r="A13" s="109"/>
      <c r="B13" s="75"/>
      <c r="C13" s="75"/>
      <c r="D13" s="60">
        <v>0</v>
      </c>
      <c r="E13" s="63">
        <v>0</v>
      </c>
      <c r="F13" s="63">
        <f>E13*0.08</f>
        <v>0</v>
      </c>
      <c r="G13" s="63">
        <v>0</v>
      </c>
      <c r="H13" s="63">
        <f>E13*0.075</f>
        <v>0</v>
      </c>
      <c r="I13" s="63">
        <v>0</v>
      </c>
      <c r="J13" s="65">
        <f>((E13+F13+H13+I13)*D13)+G13</f>
        <v>0</v>
      </c>
      <c r="K13" s="60">
        <v>0</v>
      </c>
      <c r="L13" s="63">
        <v>0</v>
      </c>
      <c r="M13" s="63">
        <f>L13*0.08</f>
        <v>0</v>
      </c>
      <c r="N13" s="63">
        <v>0</v>
      </c>
      <c r="O13" s="63">
        <f t="shared" ref="O13" si="51">L13*0.075</f>
        <v>0</v>
      </c>
      <c r="P13" s="63">
        <v>0</v>
      </c>
      <c r="Q13" s="65">
        <f t="shared" si="44"/>
        <v>0</v>
      </c>
      <c r="R13" s="60">
        <v>1</v>
      </c>
      <c r="S13" s="63">
        <v>0</v>
      </c>
      <c r="T13" s="63">
        <f>S13*0.08</f>
        <v>0</v>
      </c>
      <c r="U13" s="63">
        <v>0</v>
      </c>
      <c r="V13" s="63">
        <f t="shared" ref="V13" si="52">S13*0.075</f>
        <v>0</v>
      </c>
      <c r="W13" s="63">
        <v>0</v>
      </c>
      <c r="X13" s="65">
        <f t="shared" si="45"/>
        <v>0</v>
      </c>
      <c r="Y13" s="60">
        <v>1</v>
      </c>
      <c r="Z13" s="63">
        <v>0</v>
      </c>
      <c r="AA13" s="63">
        <f>Z13*0.08</f>
        <v>0</v>
      </c>
      <c r="AB13" s="63">
        <v>0</v>
      </c>
      <c r="AC13" s="63">
        <f t="shared" si="15"/>
        <v>0</v>
      </c>
      <c r="AD13" s="63">
        <v>0</v>
      </c>
      <c r="AE13" s="65">
        <f t="shared" si="46"/>
        <v>0</v>
      </c>
      <c r="AF13" s="60">
        <v>1</v>
      </c>
      <c r="AG13" s="63">
        <v>0</v>
      </c>
      <c r="AH13" s="63">
        <f>AG13*0.08</f>
        <v>0</v>
      </c>
      <c r="AI13" s="63">
        <v>0</v>
      </c>
      <c r="AJ13" s="63">
        <f t="shared" si="21"/>
        <v>0</v>
      </c>
      <c r="AK13" s="63">
        <v>0</v>
      </c>
      <c r="AL13" s="65">
        <f t="shared" si="47"/>
        <v>0</v>
      </c>
      <c r="AM13" s="60">
        <v>0</v>
      </c>
      <c r="AN13" s="63">
        <v>0</v>
      </c>
      <c r="AO13" s="63">
        <f>AN13*0.08</f>
        <v>0</v>
      </c>
      <c r="AP13" s="63">
        <v>0</v>
      </c>
      <c r="AQ13" s="63">
        <f t="shared" si="27"/>
        <v>0</v>
      </c>
      <c r="AR13" s="63">
        <v>0</v>
      </c>
      <c r="AS13" s="65">
        <f t="shared" si="48"/>
        <v>0</v>
      </c>
      <c r="AT13" s="60">
        <v>0</v>
      </c>
      <c r="AU13" s="63">
        <v>0</v>
      </c>
      <c r="AV13" s="63">
        <f>AU13*0.08</f>
        <v>0</v>
      </c>
      <c r="AW13" s="63">
        <v>0</v>
      </c>
      <c r="AX13" s="63">
        <f t="shared" si="33"/>
        <v>0</v>
      </c>
      <c r="AY13" s="63">
        <v>0</v>
      </c>
      <c r="AZ13" s="65">
        <f t="shared" si="49"/>
        <v>0</v>
      </c>
      <c r="BA13" s="60">
        <v>0</v>
      </c>
      <c r="BB13" s="63">
        <v>0</v>
      </c>
      <c r="BC13" s="63">
        <f>BB13*0.08</f>
        <v>0</v>
      </c>
      <c r="BD13" s="63">
        <v>0</v>
      </c>
      <c r="BE13" s="63">
        <f t="shared" si="39"/>
        <v>0</v>
      </c>
      <c r="BF13" s="63">
        <v>0</v>
      </c>
      <c r="BG13" s="65">
        <f t="shared" si="50"/>
        <v>0</v>
      </c>
    </row>
    <row r="14" spans="1:59" s="5" customFormat="1" x14ac:dyDescent="0.3">
      <c r="A14" s="108" t="s">
        <v>139</v>
      </c>
      <c r="B14" s="81"/>
      <c r="C14" s="74"/>
      <c r="D14" s="66"/>
      <c r="E14" s="67">
        <f>SUM(E9:E13)</f>
        <v>0</v>
      </c>
      <c r="F14" s="67">
        <f t="shared" ref="F14:H14" si="53">SUM(F9:F13)</f>
        <v>0</v>
      </c>
      <c r="G14" s="67">
        <f t="shared" si="53"/>
        <v>0</v>
      </c>
      <c r="H14" s="67">
        <f t="shared" si="53"/>
        <v>0</v>
      </c>
      <c r="I14" s="67">
        <f>SUM(I9:I13)</f>
        <v>0</v>
      </c>
      <c r="J14" s="68">
        <f>SUM(J9:J13)</f>
        <v>0</v>
      </c>
      <c r="K14" s="66"/>
      <c r="L14" s="67">
        <f>SUM(L9:L13)</f>
        <v>375000</v>
      </c>
      <c r="M14" s="67">
        <f t="shared" ref="M14:O14" si="54">SUM(M9:M13)</f>
        <v>30000</v>
      </c>
      <c r="N14" s="67">
        <f t="shared" si="54"/>
        <v>20000</v>
      </c>
      <c r="O14" s="67">
        <f t="shared" si="54"/>
        <v>28125</v>
      </c>
      <c r="P14" s="67">
        <f>SUM(P9:P13)</f>
        <v>4000</v>
      </c>
      <c r="Q14" s="68">
        <f>SUM(Q9:Q13)</f>
        <v>457125</v>
      </c>
      <c r="R14" s="66"/>
      <c r="S14" s="67">
        <f>SUM(S9:S13)</f>
        <v>382500</v>
      </c>
      <c r="T14" s="67">
        <f t="shared" ref="T14:V14" si="55">SUM(T9:T13)</f>
        <v>30600</v>
      </c>
      <c r="U14" s="67">
        <f t="shared" si="55"/>
        <v>20400</v>
      </c>
      <c r="V14" s="67">
        <f t="shared" si="55"/>
        <v>28687.5</v>
      </c>
      <c r="W14" s="67">
        <f>SUM(W9:W13)</f>
        <v>4080</v>
      </c>
      <c r="X14" s="68">
        <f>SUM(X9:X13)</f>
        <v>466267.5</v>
      </c>
      <c r="Y14" s="66"/>
      <c r="Z14" s="67">
        <f>SUM(Z9:Z13)</f>
        <v>390150</v>
      </c>
      <c r="AA14" s="67">
        <f t="shared" ref="AA14" si="56">SUM(AA9:AA13)</f>
        <v>31212.000000000004</v>
      </c>
      <c r="AB14" s="67">
        <f t="shared" ref="AB14" si="57">SUM(AB9:AB13)</f>
        <v>20808</v>
      </c>
      <c r="AC14" s="67">
        <f t="shared" ref="AC14" si="58">SUM(AC9:AC13)</f>
        <v>29261.25</v>
      </c>
      <c r="AD14" s="67">
        <f>SUM(AD9:AD13)</f>
        <v>4161.6000000000004</v>
      </c>
      <c r="AE14" s="68">
        <f>SUM(AE9:AE13)</f>
        <v>475592.85</v>
      </c>
      <c r="AF14" s="66"/>
      <c r="AG14" s="67">
        <f>SUM(AG9:AG13)</f>
        <v>397953</v>
      </c>
      <c r="AH14" s="67">
        <f t="shared" ref="AH14" si="59">SUM(AH9:AH13)</f>
        <v>31836.239999999998</v>
      </c>
      <c r="AI14" s="67">
        <f t="shared" ref="AI14" si="60">SUM(AI9:AI13)</f>
        <v>21224.16</v>
      </c>
      <c r="AJ14" s="67">
        <f t="shared" ref="AJ14" si="61">SUM(AJ9:AJ13)</f>
        <v>29846.474999999999</v>
      </c>
      <c r="AK14" s="67">
        <f>SUM(AK9:AK13)</f>
        <v>4244.8320000000003</v>
      </c>
      <c r="AL14" s="68">
        <f>SUM(AL9:AL13)</f>
        <v>485104.70699999999</v>
      </c>
      <c r="AM14" s="66"/>
      <c r="AN14" s="67">
        <f>SUM(AN9:AN13)</f>
        <v>405912.06</v>
      </c>
      <c r="AO14" s="67">
        <f t="shared" ref="AO14" si="62">SUM(AO9:AO13)</f>
        <v>32472.964800000005</v>
      </c>
      <c r="AP14" s="67">
        <f t="shared" ref="AP14" si="63">SUM(AP9:AP13)</f>
        <v>21648.643199999999</v>
      </c>
      <c r="AQ14" s="67">
        <f t="shared" ref="AQ14" si="64">SUM(AQ9:AQ13)</f>
        <v>30443.404499999997</v>
      </c>
      <c r="AR14" s="67">
        <f>SUM(AR9:AR13)</f>
        <v>4329.7286400000003</v>
      </c>
      <c r="AS14" s="68">
        <f>SUM(AS9:AS13)</f>
        <v>494806.80114</v>
      </c>
      <c r="AT14" s="66"/>
      <c r="AU14" s="67">
        <f>SUM(AU9:AU13)</f>
        <v>414030.30120000005</v>
      </c>
      <c r="AV14" s="67">
        <f t="shared" ref="AV14" si="65">SUM(AV9:AV13)</f>
        <v>33122.424096000002</v>
      </c>
      <c r="AW14" s="67">
        <f t="shared" ref="AW14" si="66">SUM(AW9:AW13)</f>
        <v>22081.616063999998</v>
      </c>
      <c r="AX14" s="67">
        <f t="shared" ref="AX14" si="67">SUM(AX9:AX13)</f>
        <v>31052.27259</v>
      </c>
      <c r="AY14" s="67">
        <f>SUM(AY9:AY13)</f>
        <v>4416.3232128</v>
      </c>
      <c r="AZ14" s="68">
        <f>SUM(AZ9:AZ13)</f>
        <v>504702.93716279999</v>
      </c>
      <c r="BA14" s="66"/>
      <c r="BB14" s="67">
        <f>SUM(BB9:BB13)</f>
        <v>422310.90722400002</v>
      </c>
      <c r="BC14" s="67">
        <f t="shared" ref="BC14" si="68">SUM(BC9:BC13)</f>
        <v>33784.872577920003</v>
      </c>
      <c r="BD14" s="67">
        <f t="shared" ref="BD14" si="69">SUM(BD9:BD13)</f>
        <v>22523.24838528</v>
      </c>
      <c r="BE14" s="67">
        <f t="shared" ref="BE14" si="70">SUM(BE9:BE13)</f>
        <v>31673.318041800005</v>
      </c>
      <c r="BF14" s="67">
        <f>SUM(BF9:BF13)</f>
        <v>4504.6496770559997</v>
      </c>
      <c r="BG14" s="68">
        <f>SUM(BG9:BG13)</f>
        <v>514796.99590605614</v>
      </c>
    </row>
    <row r="15" spans="1:59" x14ac:dyDescent="0.3">
      <c r="A15" s="111"/>
      <c r="B15" s="75"/>
      <c r="C15" s="75"/>
      <c r="D15" s="60"/>
      <c r="E15" s="63"/>
      <c r="F15" s="63"/>
      <c r="G15" s="63"/>
      <c r="H15" s="63"/>
      <c r="I15" s="63"/>
      <c r="J15" s="65"/>
      <c r="K15" s="60"/>
      <c r="L15" s="63"/>
      <c r="M15" s="63"/>
      <c r="N15" s="63"/>
      <c r="O15" s="63"/>
      <c r="P15" s="63"/>
      <c r="Q15" s="65"/>
      <c r="R15" s="60"/>
      <c r="S15" s="63"/>
      <c r="T15" s="63"/>
      <c r="U15" s="63"/>
      <c r="V15" s="63"/>
      <c r="W15" s="63"/>
      <c r="X15" s="65"/>
      <c r="Y15" s="60"/>
      <c r="Z15" s="63"/>
      <c r="AA15" s="63"/>
      <c r="AB15" s="63"/>
      <c r="AC15" s="63"/>
      <c r="AD15" s="63"/>
      <c r="AE15" s="65"/>
      <c r="AF15" s="60"/>
      <c r="AG15" s="63"/>
      <c r="AH15" s="63"/>
      <c r="AI15" s="63"/>
      <c r="AJ15" s="63"/>
      <c r="AK15" s="63"/>
      <c r="AL15" s="65"/>
      <c r="AM15" s="60"/>
      <c r="AN15" s="63"/>
      <c r="AO15" s="63"/>
      <c r="AP15" s="63"/>
      <c r="AQ15" s="63"/>
      <c r="AR15" s="63"/>
      <c r="AS15" s="65"/>
      <c r="AT15" s="60"/>
      <c r="AU15" s="63"/>
      <c r="AV15" s="63"/>
      <c r="AW15" s="63"/>
      <c r="AX15" s="63"/>
      <c r="AY15" s="63"/>
      <c r="AZ15" s="65"/>
      <c r="BA15" s="60"/>
      <c r="BB15" s="63"/>
      <c r="BC15" s="63"/>
      <c r="BD15" s="63"/>
      <c r="BE15" s="63"/>
      <c r="BF15" s="63"/>
      <c r="BG15" s="65"/>
    </row>
    <row r="16" spans="1:59" x14ac:dyDescent="0.3">
      <c r="A16" s="111"/>
      <c r="B16" s="75" t="s">
        <v>141</v>
      </c>
      <c r="C16" s="75" t="s">
        <v>140</v>
      </c>
      <c r="D16" s="60"/>
      <c r="E16" s="63">
        <v>0</v>
      </c>
      <c r="F16" s="63">
        <v>0</v>
      </c>
      <c r="G16" s="63">
        <v>0</v>
      </c>
      <c r="H16" s="63">
        <v>0</v>
      </c>
      <c r="I16" s="63">
        <v>0</v>
      </c>
      <c r="J16" s="65">
        <f t="shared" ref="J16:J45" si="71">SUM(E16:I16)</f>
        <v>0</v>
      </c>
      <c r="K16" s="60">
        <v>1</v>
      </c>
      <c r="L16" s="63">
        <v>60000</v>
      </c>
      <c r="M16" s="63">
        <f>L16*0.08</f>
        <v>4800</v>
      </c>
      <c r="N16" s="63">
        <v>5000</v>
      </c>
      <c r="O16" s="63">
        <f>L16*0.075</f>
        <v>4500</v>
      </c>
      <c r="P16" s="63">
        <v>1000</v>
      </c>
      <c r="Q16" s="65">
        <f>SUM(L16:P16)</f>
        <v>75300</v>
      </c>
      <c r="R16" s="60">
        <v>1</v>
      </c>
      <c r="S16" s="63">
        <f>L16*1.02</f>
        <v>61200</v>
      </c>
      <c r="T16" s="63">
        <f>S16*0.08</f>
        <v>4896</v>
      </c>
      <c r="U16" s="63">
        <f>N16*1.02</f>
        <v>5100</v>
      </c>
      <c r="V16" s="63">
        <f>S16*0.075</f>
        <v>4590</v>
      </c>
      <c r="W16" s="63">
        <f>P16*1.02</f>
        <v>1020</v>
      </c>
      <c r="X16" s="65">
        <f>SUM(S16:W16)</f>
        <v>76806</v>
      </c>
      <c r="Y16" s="60">
        <v>1</v>
      </c>
      <c r="Z16" s="63">
        <f>S16*1.02</f>
        <v>62424</v>
      </c>
      <c r="AA16" s="63">
        <f>Z16*0.08</f>
        <v>4993.92</v>
      </c>
      <c r="AB16" s="63">
        <f>U16*1.02</f>
        <v>5202</v>
      </c>
      <c r="AC16" s="63">
        <f>Z16*0.075</f>
        <v>4681.8</v>
      </c>
      <c r="AD16" s="63">
        <f>W16*1.02</f>
        <v>1040.4000000000001</v>
      </c>
      <c r="AE16" s="65">
        <f>SUM(Z16:AD16)</f>
        <v>78342.12</v>
      </c>
      <c r="AF16" s="60">
        <v>1</v>
      </c>
      <c r="AG16" s="63">
        <f>Z16*1.02</f>
        <v>63672.480000000003</v>
      </c>
      <c r="AH16" s="63">
        <f>AG16*0.08</f>
        <v>5093.7984000000006</v>
      </c>
      <c r="AI16" s="63">
        <f>AB16*1.02</f>
        <v>5306.04</v>
      </c>
      <c r="AJ16" s="63">
        <f>AG16*0.075</f>
        <v>4775.4359999999997</v>
      </c>
      <c r="AK16" s="63">
        <f>AD16*1.02</f>
        <v>1061.2080000000001</v>
      </c>
      <c r="AL16" s="65">
        <f>SUM(AG16:AK16)</f>
        <v>79908.962400000004</v>
      </c>
      <c r="AM16" s="60">
        <v>1</v>
      </c>
      <c r="AN16" s="63">
        <f>AG16*1.02</f>
        <v>64945.929600000003</v>
      </c>
      <c r="AO16" s="63">
        <f>AN16*0.08</f>
        <v>5195.674368</v>
      </c>
      <c r="AP16" s="63">
        <f>AI16*1.02</f>
        <v>5412.1607999999997</v>
      </c>
      <c r="AQ16" s="63">
        <f>AN16*0.075</f>
        <v>4870.9447200000004</v>
      </c>
      <c r="AR16" s="63">
        <f>AK16*1.02</f>
        <v>1082.4321600000001</v>
      </c>
      <c r="AS16" s="65">
        <f>SUM(AN16:AR16)</f>
        <v>81507.141648000004</v>
      </c>
      <c r="AT16" s="60">
        <v>1</v>
      </c>
      <c r="AU16" s="63">
        <f>AN16*1.02</f>
        <v>66244.848192000005</v>
      </c>
      <c r="AV16" s="63">
        <f>AU16*0.08</f>
        <v>5299.5878553600005</v>
      </c>
      <c r="AW16" s="63">
        <f>AP16*1.02</f>
        <v>5520.4040159999995</v>
      </c>
      <c r="AX16" s="63">
        <f>AU16*0.075</f>
        <v>4968.3636144000002</v>
      </c>
      <c r="AY16" s="63">
        <f>AR16*1.02</f>
        <v>1104.0808032</v>
      </c>
      <c r="AZ16" s="65">
        <f>SUM(AU16:AY16)</f>
        <v>83137.284480960021</v>
      </c>
      <c r="BA16" s="60">
        <v>1</v>
      </c>
      <c r="BB16" s="63">
        <f>AU16*1.02</f>
        <v>67569.745155840006</v>
      </c>
      <c r="BC16" s="63">
        <f>BB16*0.08</f>
        <v>5405.5796124672006</v>
      </c>
      <c r="BD16" s="63">
        <f>AW16*1.02</f>
        <v>5630.8120963199999</v>
      </c>
      <c r="BE16" s="63">
        <f>BB16*0.075</f>
        <v>5067.7308866880003</v>
      </c>
      <c r="BF16" s="63">
        <f>AY16*1.02</f>
        <v>1126.1624192639999</v>
      </c>
      <c r="BG16" s="65">
        <f>SUM(BB16:BF16)</f>
        <v>84800.030170579223</v>
      </c>
    </row>
    <row r="17" spans="1:59" x14ac:dyDescent="0.3">
      <c r="A17" s="111"/>
      <c r="B17" s="75" t="s">
        <v>141</v>
      </c>
      <c r="C17" s="75" t="s">
        <v>140</v>
      </c>
      <c r="D17" s="60"/>
      <c r="E17" s="63">
        <v>0</v>
      </c>
      <c r="F17" s="63">
        <v>0</v>
      </c>
      <c r="G17" s="63">
        <v>0</v>
      </c>
      <c r="H17" s="63">
        <v>0</v>
      </c>
      <c r="I17" s="63">
        <v>0</v>
      </c>
      <c r="J17" s="65">
        <f t="shared" si="71"/>
        <v>0</v>
      </c>
      <c r="K17" s="60">
        <v>1</v>
      </c>
      <c r="L17" s="63">
        <v>60000</v>
      </c>
      <c r="M17" s="63">
        <f t="shared" ref="M17:M45" si="72">L17*0.08</f>
        <v>4800</v>
      </c>
      <c r="N17" s="63">
        <v>5000</v>
      </c>
      <c r="O17" s="63">
        <f t="shared" ref="O17:O45" si="73">L17*0.075</f>
        <v>4500</v>
      </c>
      <c r="P17" s="63">
        <v>1000</v>
      </c>
      <c r="Q17" s="65">
        <f t="shared" ref="Q17:Q45" si="74">SUM(L17:P17)</f>
        <v>75300</v>
      </c>
      <c r="R17" s="60">
        <v>1</v>
      </c>
      <c r="S17" s="63">
        <f t="shared" ref="S17:S44" si="75">L17*1.02</f>
        <v>61200</v>
      </c>
      <c r="T17" s="63">
        <f t="shared" ref="T17:T44" si="76">S17*0.08</f>
        <v>4896</v>
      </c>
      <c r="U17" s="63">
        <f t="shared" ref="U17:U44" si="77">N17*1.02</f>
        <v>5100</v>
      </c>
      <c r="V17" s="63">
        <f t="shared" ref="V17:V44" si="78">S17*0.075</f>
        <v>4590</v>
      </c>
      <c r="W17" s="63">
        <f t="shared" ref="W17:W44" si="79">P17*1.02</f>
        <v>1020</v>
      </c>
      <c r="X17" s="65">
        <f t="shared" ref="X17:X45" si="80">SUM(S17:W17)</f>
        <v>76806</v>
      </c>
      <c r="Y17" s="60">
        <v>1</v>
      </c>
      <c r="Z17" s="63">
        <f t="shared" ref="Z17:Z44" si="81">S17*1.02</f>
        <v>62424</v>
      </c>
      <c r="AA17" s="63">
        <f t="shared" ref="AA17:AA45" si="82">Z17*0.08</f>
        <v>4993.92</v>
      </c>
      <c r="AB17" s="63">
        <f t="shared" ref="AB17:AB44" si="83">U17*1.02</f>
        <v>5202</v>
      </c>
      <c r="AC17" s="63">
        <f t="shared" ref="AC17:AC45" si="84">Z17*0.075</f>
        <v>4681.8</v>
      </c>
      <c r="AD17" s="63">
        <f t="shared" ref="AD17:AD44" si="85">W17*1.02</f>
        <v>1040.4000000000001</v>
      </c>
      <c r="AE17" s="65">
        <f t="shared" ref="AE17:AE45" si="86">SUM(Z17:AD17)</f>
        <v>78342.12</v>
      </c>
      <c r="AF17" s="60">
        <v>1</v>
      </c>
      <c r="AG17" s="63">
        <f t="shared" ref="AG17:AG44" si="87">Z17*1.02</f>
        <v>63672.480000000003</v>
      </c>
      <c r="AH17" s="63">
        <f t="shared" ref="AH17:AH45" si="88">AG17*0.08</f>
        <v>5093.7984000000006</v>
      </c>
      <c r="AI17" s="63">
        <f t="shared" ref="AI17:AI44" si="89">AB17*1.02</f>
        <v>5306.04</v>
      </c>
      <c r="AJ17" s="63">
        <f t="shared" ref="AJ17:AJ45" si="90">AG17*0.075</f>
        <v>4775.4359999999997</v>
      </c>
      <c r="AK17" s="63">
        <f t="shared" ref="AK17:AK44" si="91">AD17*1.02</f>
        <v>1061.2080000000001</v>
      </c>
      <c r="AL17" s="65">
        <f t="shared" ref="AL17:AL45" si="92">SUM(AG17:AK17)</f>
        <v>79908.962400000004</v>
      </c>
      <c r="AM17" s="60">
        <v>1</v>
      </c>
      <c r="AN17" s="63">
        <f t="shared" ref="AN17:AN44" si="93">AG17*1.02</f>
        <v>64945.929600000003</v>
      </c>
      <c r="AO17" s="63">
        <f t="shared" ref="AO17:AO45" si="94">AN17*0.08</f>
        <v>5195.674368</v>
      </c>
      <c r="AP17" s="63">
        <f t="shared" ref="AP17:AP44" si="95">AI17*1.02</f>
        <v>5412.1607999999997</v>
      </c>
      <c r="AQ17" s="63">
        <f t="shared" ref="AQ17:AQ45" si="96">AN17*0.075</f>
        <v>4870.9447200000004</v>
      </c>
      <c r="AR17" s="63">
        <f t="shared" ref="AR17:AR44" si="97">AK17*1.02</f>
        <v>1082.4321600000001</v>
      </c>
      <c r="AS17" s="65">
        <f t="shared" ref="AS17:AS45" si="98">SUM(AN17:AR17)</f>
        <v>81507.141648000004</v>
      </c>
      <c r="AT17" s="60">
        <v>1</v>
      </c>
      <c r="AU17" s="63">
        <f t="shared" ref="AU17:AU44" si="99">AN17*1.02</f>
        <v>66244.848192000005</v>
      </c>
      <c r="AV17" s="63">
        <f t="shared" ref="AV17:AV45" si="100">AU17*0.08</f>
        <v>5299.5878553600005</v>
      </c>
      <c r="AW17" s="63">
        <f t="shared" ref="AW17:AW44" si="101">AP17*1.02</f>
        <v>5520.4040159999995</v>
      </c>
      <c r="AX17" s="63">
        <f t="shared" ref="AX17:AX45" si="102">AU17*0.075</f>
        <v>4968.3636144000002</v>
      </c>
      <c r="AY17" s="63">
        <f t="shared" ref="AY17:AY44" si="103">AR17*1.02</f>
        <v>1104.0808032</v>
      </c>
      <c r="AZ17" s="65">
        <f t="shared" ref="AZ17:AZ45" si="104">SUM(AU17:AY17)</f>
        <v>83137.284480960021</v>
      </c>
      <c r="BA17" s="60">
        <v>1</v>
      </c>
      <c r="BB17" s="63">
        <f t="shared" ref="BB17:BB44" si="105">AU17*1.02</f>
        <v>67569.745155840006</v>
      </c>
      <c r="BC17" s="63">
        <f t="shared" ref="BC17:BC45" si="106">BB17*0.08</f>
        <v>5405.5796124672006</v>
      </c>
      <c r="BD17" s="63">
        <f t="shared" ref="BD17:BD44" si="107">AW17*1.02</f>
        <v>5630.8120963199999</v>
      </c>
      <c r="BE17" s="63">
        <f t="shared" ref="BE17:BE45" si="108">BB17*0.075</f>
        <v>5067.7308866880003</v>
      </c>
      <c r="BF17" s="63">
        <f t="shared" ref="BF17:BF44" si="109">AY17*1.02</f>
        <v>1126.1624192639999</v>
      </c>
      <c r="BG17" s="65">
        <f t="shared" ref="BG17:BG45" si="110">SUM(BB17:BF17)</f>
        <v>84800.030170579223</v>
      </c>
    </row>
    <row r="18" spans="1:59" x14ac:dyDescent="0.3">
      <c r="A18" s="111"/>
      <c r="B18" s="75" t="s">
        <v>141</v>
      </c>
      <c r="C18" s="75" t="s">
        <v>140</v>
      </c>
      <c r="D18" s="60"/>
      <c r="E18" s="63">
        <v>0</v>
      </c>
      <c r="F18" s="63">
        <v>0</v>
      </c>
      <c r="G18" s="63">
        <v>0</v>
      </c>
      <c r="H18" s="63">
        <v>0</v>
      </c>
      <c r="I18" s="63">
        <v>0</v>
      </c>
      <c r="J18" s="65">
        <f t="shared" si="71"/>
        <v>0</v>
      </c>
      <c r="K18" s="60">
        <v>1</v>
      </c>
      <c r="L18" s="63">
        <v>60000</v>
      </c>
      <c r="M18" s="63">
        <f t="shared" si="72"/>
        <v>4800</v>
      </c>
      <c r="N18" s="63">
        <v>5000</v>
      </c>
      <c r="O18" s="63">
        <f t="shared" si="73"/>
        <v>4500</v>
      </c>
      <c r="P18" s="63">
        <v>1000</v>
      </c>
      <c r="Q18" s="65">
        <f t="shared" si="74"/>
        <v>75300</v>
      </c>
      <c r="R18" s="60">
        <v>1</v>
      </c>
      <c r="S18" s="63">
        <f t="shared" si="75"/>
        <v>61200</v>
      </c>
      <c r="T18" s="63">
        <f t="shared" si="76"/>
        <v>4896</v>
      </c>
      <c r="U18" s="63">
        <f t="shared" si="77"/>
        <v>5100</v>
      </c>
      <c r="V18" s="63">
        <f t="shared" si="78"/>
        <v>4590</v>
      </c>
      <c r="W18" s="63">
        <f t="shared" si="79"/>
        <v>1020</v>
      </c>
      <c r="X18" s="65">
        <f t="shared" si="80"/>
        <v>76806</v>
      </c>
      <c r="Y18" s="60">
        <v>1</v>
      </c>
      <c r="Z18" s="63">
        <f t="shared" si="81"/>
        <v>62424</v>
      </c>
      <c r="AA18" s="63">
        <f t="shared" si="82"/>
        <v>4993.92</v>
      </c>
      <c r="AB18" s="63">
        <f t="shared" si="83"/>
        <v>5202</v>
      </c>
      <c r="AC18" s="63">
        <f t="shared" si="84"/>
        <v>4681.8</v>
      </c>
      <c r="AD18" s="63">
        <f t="shared" si="85"/>
        <v>1040.4000000000001</v>
      </c>
      <c r="AE18" s="65">
        <f t="shared" si="86"/>
        <v>78342.12</v>
      </c>
      <c r="AF18" s="60">
        <v>1</v>
      </c>
      <c r="AG18" s="63">
        <f t="shared" si="87"/>
        <v>63672.480000000003</v>
      </c>
      <c r="AH18" s="63">
        <f t="shared" si="88"/>
        <v>5093.7984000000006</v>
      </c>
      <c r="AI18" s="63">
        <f t="shared" si="89"/>
        <v>5306.04</v>
      </c>
      <c r="AJ18" s="63">
        <f t="shared" si="90"/>
        <v>4775.4359999999997</v>
      </c>
      <c r="AK18" s="63">
        <f t="shared" si="91"/>
        <v>1061.2080000000001</v>
      </c>
      <c r="AL18" s="65">
        <f t="shared" si="92"/>
        <v>79908.962400000004</v>
      </c>
      <c r="AM18" s="60">
        <v>1</v>
      </c>
      <c r="AN18" s="63">
        <f t="shared" si="93"/>
        <v>64945.929600000003</v>
      </c>
      <c r="AO18" s="63">
        <f t="shared" si="94"/>
        <v>5195.674368</v>
      </c>
      <c r="AP18" s="63">
        <f t="shared" si="95"/>
        <v>5412.1607999999997</v>
      </c>
      <c r="AQ18" s="63">
        <f t="shared" si="96"/>
        <v>4870.9447200000004</v>
      </c>
      <c r="AR18" s="63">
        <f t="shared" si="97"/>
        <v>1082.4321600000001</v>
      </c>
      <c r="AS18" s="65">
        <f t="shared" si="98"/>
        <v>81507.141648000004</v>
      </c>
      <c r="AT18" s="60">
        <v>1</v>
      </c>
      <c r="AU18" s="63">
        <f t="shared" si="99"/>
        <v>66244.848192000005</v>
      </c>
      <c r="AV18" s="63">
        <f t="shared" si="100"/>
        <v>5299.5878553600005</v>
      </c>
      <c r="AW18" s="63">
        <f t="shared" si="101"/>
        <v>5520.4040159999995</v>
      </c>
      <c r="AX18" s="63">
        <f t="shared" si="102"/>
        <v>4968.3636144000002</v>
      </c>
      <c r="AY18" s="63">
        <f t="shared" si="103"/>
        <v>1104.0808032</v>
      </c>
      <c r="AZ18" s="65">
        <f t="shared" si="104"/>
        <v>83137.284480960021</v>
      </c>
      <c r="BA18" s="60">
        <v>1</v>
      </c>
      <c r="BB18" s="63">
        <f t="shared" si="105"/>
        <v>67569.745155840006</v>
      </c>
      <c r="BC18" s="63">
        <f t="shared" si="106"/>
        <v>5405.5796124672006</v>
      </c>
      <c r="BD18" s="63">
        <f t="shared" si="107"/>
        <v>5630.8120963199999</v>
      </c>
      <c r="BE18" s="63">
        <f t="shared" si="108"/>
        <v>5067.7308866880003</v>
      </c>
      <c r="BF18" s="63">
        <f t="shared" si="109"/>
        <v>1126.1624192639999</v>
      </c>
      <c r="BG18" s="65">
        <f t="shared" si="110"/>
        <v>84800.030170579223</v>
      </c>
    </row>
    <row r="19" spans="1:59" x14ac:dyDescent="0.3">
      <c r="A19" s="111"/>
      <c r="B19" s="75" t="s">
        <v>141</v>
      </c>
      <c r="C19" s="75" t="s">
        <v>140</v>
      </c>
      <c r="D19" s="60"/>
      <c r="E19" s="63">
        <v>0</v>
      </c>
      <c r="F19" s="63">
        <v>0</v>
      </c>
      <c r="G19" s="63">
        <v>0</v>
      </c>
      <c r="H19" s="63">
        <v>0</v>
      </c>
      <c r="I19" s="63">
        <v>0</v>
      </c>
      <c r="J19" s="65">
        <f t="shared" si="71"/>
        <v>0</v>
      </c>
      <c r="K19" s="60">
        <v>1</v>
      </c>
      <c r="L19" s="63">
        <v>60000</v>
      </c>
      <c r="M19" s="63">
        <f t="shared" si="72"/>
        <v>4800</v>
      </c>
      <c r="N19" s="63">
        <v>5000</v>
      </c>
      <c r="O19" s="63">
        <f t="shared" si="73"/>
        <v>4500</v>
      </c>
      <c r="P19" s="63">
        <v>1000</v>
      </c>
      <c r="Q19" s="65">
        <f t="shared" si="74"/>
        <v>75300</v>
      </c>
      <c r="R19" s="60">
        <v>1</v>
      </c>
      <c r="S19" s="63">
        <f t="shared" si="75"/>
        <v>61200</v>
      </c>
      <c r="T19" s="63">
        <f t="shared" si="76"/>
        <v>4896</v>
      </c>
      <c r="U19" s="63">
        <f t="shared" si="77"/>
        <v>5100</v>
      </c>
      <c r="V19" s="63">
        <f t="shared" si="78"/>
        <v>4590</v>
      </c>
      <c r="W19" s="63">
        <f t="shared" si="79"/>
        <v>1020</v>
      </c>
      <c r="X19" s="65">
        <f t="shared" si="80"/>
        <v>76806</v>
      </c>
      <c r="Y19" s="60">
        <v>1</v>
      </c>
      <c r="Z19" s="63">
        <f t="shared" si="81"/>
        <v>62424</v>
      </c>
      <c r="AA19" s="63">
        <f t="shared" si="82"/>
        <v>4993.92</v>
      </c>
      <c r="AB19" s="63">
        <f t="shared" si="83"/>
        <v>5202</v>
      </c>
      <c r="AC19" s="63">
        <f t="shared" si="84"/>
        <v>4681.8</v>
      </c>
      <c r="AD19" s="63">
        <f t="shared" si="85"/>
        <v>1040.4000000000001</v>
      </c>
      <c r="AE19" s="65">
        <f t="shared" si="86"/>
        <v>78342.12</v>
      </c>
      <c r="AF19" s="60">
        <v>1</v>
      </c>
      <c r="AG19" s="63">
        <f t="shared" si="87"/>
        <v>63672.480000000003</v>
      </c>
      <c r="AH19" s="63">
        <f t="shared" si="88"/>
        <v>5093.7984000000006</v>
      </c>
      <c r="AI19" s="63">
        <f t="shared" si="89"/>
        <v>5306.04</v>
      </c>
      <c r="AJ19" s="63">
        <f t="shared" si="90"/>
        <v>4775.4359999999997</v>
      </c>
      <c r="AK19" s="63">
        <f t="shared" si="91"/>
        <v>1061.2080000000001</v>
      </c>
      <c r="AL19" s="65">
        <f t="shared" si="92"/>
        <v>79908.962400000004</v>
      </c>
      <c r="AM19" s="60">
        <v>1</v>
      </c>
      <c r="AN19" s="63">
        <f t="shared" si="93"/>
        <v>64945.929600000003</v>
      </c>
      <c r="AO19" s="63">
        <f t="shared" si="94"/>
        <v>5195.674368</v>
      </c>
      <c r="AP19" s="63">
        <f t="shared" si="95"/>
        <v>5412.1607999999997</v>
      </c>
      <c r="AQ19" s="63">
        <f t="shared" si="96"/>
        <v>4870.9447200000004</v>
      </c>
      <c r="AR19" s="63">
        <f t="shared" si="97"/>
        <v>1082.4321600000001</v>
      </c>
      <c r="AS19" s="65">
        <f t="shared" si="98"/>
        <v>81507.141648000004</v>
      </c>
      <c r="AT19" s="60">
        <v>1</v>
      </c>
      <c r="AU19" s="63">
        <f t="shared" si="99"/>
        <v>66244.848192000005</v>
      </c>
      <c r="AV19" s="63">
        <f t="shared" si="100"/>
        <v>5299.5878553600005</v>
      </c>
      <c r="AW19" s="63">
        <f t="shared" si="101"/>
        <v>5520.4040159999995</v>
      </c>
      <c r="AX19" s="63">
        <f t="shared" si="102"/>
        <v>4968.3636144000002</v>
      </c>
      <c r="AY19" s="63">
        <f t="shared" si="103"/>
        <v>1104.0808032</v>
      </c>
      <c r="AZ19" s="65">
        <f t="shared" si="104"/>
        <v>83137.284480960021</v>
      </c>
      <c r="BA19" s="60">
        <v>1</v>
      </c>
      <c r="BB19" s="63">
        <f t="shared" si="105"/>
        <v>67569.745155840006</v>
      </c>
      <c r="BC19" s="63">
        <f t="shared" si="106"/>
        <v>5405.5796124672006</v>
      </c>
      <c r="BD19" s="63">
        <f t="shared" si="107"/>
        <v>5630.8120963199999</v>
      </c>
      <c r="BE19" s="63">
        <f t="shared" si="108"/>
        <v>5067.7308866880003</v>
      </c>
      <c r="BF19" s="63">
        <f t="shared" si="109"/>
        <v>1126.1624192639999</v>
      </c>
      <c r="BG19" s="65">
        <f t="shared" si="110"/>
        <v>84800.030170579223</v>
      </c>
    </row>
    <row r="20" spans="1:59" x14ac:dyDescent="0.3">
      <c r="A20" s="111"/>
      <c r="B20" s="75" t="s">
        <v>141</v>
      </c>
      <c r="C20" s="75" t="s">
        <v>140</v>
      </c>
      <c r="D20" s="60"/>
      <c r="E20" s="63">
        <v>0</v>
      </c>
      <c r="F20" s="63">
        <v>0</v>
      </c>
      <c r="G20" s="63">
        <v>0</v>
      </c>
      <c r="H20" s="63">
        <v>0</v>
      </c>
      <c r="I20" s="63">
        <v>0</v>
      </c>
      <c r="J20" s="65">
        <f t="shared" ref="J20:J28" si="111">SUM(E20:I20)</f>
        <v>0</v>
      </c>
      <c r="K20" s="60">
        <v>1</v>
      </c>
      <c r="L20" s="63">
        <v>60000</v>
      </c>
      <c r="M20" s="63">
        <f t="shared" ref="M20:M28" si="112">L20*0.08</f>
        <v>4800</v>
      </c>
      <c r="N20" s="63">
        <v>5000</v>
      </c>
      <c r="O20" s="63">
        <f t="shared" ref="O20:O28" si="113">L20*0.075</f>
        <v>4500</v>
      </c>
      <c r="P20" s="63">
        <v>1000</v>
      </c>
      <c r="Q20" s="65">
        <f t="shared" ref="Q20:Q28" si="114">SUM(L20:P20)</f>
        <v>75300</v>
      </c>
      <c r="R20" s="60">
        <v>1</v>
      </c>
      <c r="S20" s="63">
        <f t="shared" si="75"/>
        <v>61200</v>
      </c>
      <c r="T20" s="63">
        <f t="shared" si="76"/>
        <v>4896</v>
      </c>
      <c r="U20" s="63">
        <f t="shared" si="77"/>
        <v>5100</v>
      </c>
      <c r="V20" s="63">
        <f t="shared" si="78"/>
        <v>4590</v>
      </c>
      <c r="W20" s="63">
        <f t="shared" si="79"/>
        <v>1020</v>
      </c>
      <c r="X20" s="65">
        <f t="shared" ref="X20:X28" si="115">SUM(S20:W20)</f>
        <v>76806</v>
      </c>
      <c r="Y20" s="60">
        <v>1</v>
      </c>
      <c r="Z20" s="63">
        <f t="shared" si="81"/>
        <v>62424</v>
      </c>
      <c r="AA20" s="63">
        <f t="shared" si="82"/>
        <v>4993.92</v>
      </c>
      <c r="AB20" s="63">
        <f t="shared" si="83"/>
        <v>5202</v>
      </c>
      <c r="AC20" s="63">
        <f t="shared" si="84"/>
        <v>4681.8</v>
      </c>
      <c r="AD20" s="63">
        <f t="shared" si="85"/>
        <v>1040.4000000000001</v>
      </c>
      <c r="AE20" s="65">
        <f t="shared" ref="AE20:AE28" si="116">SUM(Z20:AD20)</f>
        <v>78342.12</v>
      </c>
      <c r="AF20" s="60">
        <v>1</v>
      </c>
      <c r="AG20" s="63">
        <f t="shared" si="87"/>
        <v>63672.480000000003</v>
      </c>
      <c r="AH20" s="63">
        <f t="shared" si="88"/>
        <v>5093.7984000000006</v>
      </c>
      <c r="AI20" s="63">
        <f t="shared" si="89"/>
        <v>5306.04</v>
      </c>
      <c r="AJ20" s="63">
        <f t="shared" si="90"/>
        <v>4775.4359999999997</v>
      </c>
      <c r="AK20" s="63">
        <f t="shared" si="91"/>
        <v>1061.2080000000001</v>
      </c>
      <c r="AL20" s="65">
        <f t="shared" ref="AL20:AL28" si="117">SUM(AG20:AK20)</f>
        <v>79908.962400000004</v>
      </c>
      <c r="AM20" s="60">
        <v>1</v>
      </c>
      <c r="AN20" s="63">
        <f t="shared" si="93"/>
        <v>64945.929600000003</v>
      </c>
      <c r="AO20" s="63">
        <f t="shared" si="94"/>
        <v>5195.674368</v>
      </c>
      <c r="AP20" s="63">
        <f t="shared" si="95"/>
        <v>5412.1607999999997</v>
      </c>
      <c r="AQ20" s="63">
        <f t="shared" si="96"/>
        <v>4870.9447200000004</v>
      </c>
      <c r="AR20" s="63">
        <f t="shared" si="97"/>
        <v>1082.4321600000001</v>
      </c>
      <c r="AS20" s="65">
        <f t="shared" ref="AS20:AS28" si="118">SUM(AN20:AR20)</f>
        <v>81507.141648000004</v>
      </c>
      <c r="AT20" s="60">
        <v>1</v>
      </c>
      <c r="AU20" s="63">
        <f t="shared" si="99"/>
        <v>66244.848192000005</v>
      </c>
      <c r="AV20" s="63">
        <f t="shared" si="100"/>
        <v>5299.5878553600005</v>
      </c>
      <c r="AW20" s="63">
        <f t="shared" si="101"/>
        <v>5520.4040159999995</v>
      </c>
      <c r="AX20" s="63">
        <f t="shared" si="102"/>
        <v>4968.3636144000002</v>
      </c>
      <c r="AY20" s="63">
        <f t="shared" si="103"/>
        <v>1104.0808032</v>
      </c>
      <c r="AZ20" s="65">
        <f t="shared" ref="AZ20:AZ28" si="119">SUM(AU20:AY20)</f>
        <v>83137.284480960021</v>
      </c>
      <c r="BA20" s="60">
        <v>1</v>
      </c>
      <c r="BB20" s="63">
        <f t="shared" si="105"/>
        <v>67569.745155840006</v>
      </c>
      <c r="BC20" s="63">
        <f t="shared" si="106"/>
        <v>5405.5796124672006</v>
      </c>
      <c r="BD20" s="63">
        <f t="shared" si="107"/>
        <v>5630.8120963199999</v>
      </c>
      <c r="BE20" s="63">
        <f t="shared" si="108"/>
        <v>5067.7308866880003</v>
      </c>
      <c r="BF20" s="63">
        <f t="shared" si="109"/>
        <v>1126.1624192639999</v>
      </c>
      <c r="BG20" s="65">
        <f t="shared" ref="BG20:BG28" si="120">SUM(BB20:BF20)</f>
        <v>84800.030170579223</v>
      </c>
    </row>
    <row r="21" spans="1:59" x14ac:dyDescent="0.3">
      <c r="A21" s="111"/>
      <c r="B21" s="75" t="s">
        <v>142</v>
      </c>
      <c r="C21" s="75" t="s">
        <v>140</v>
      </c>
      <c r="D21" s="60"/>
      <c r="E21" s="63">
        <v>0</v>
      </c>
      <c r="F21" s="63">
        <v>0</v>
      </c>
      <c r="G21" s="63">
        <v>0</v>
      </c>
      <c r="H21" s="63">
        <v>0</v>
      </c>
      <c r="I21" s="63">
        <v>0</v>
      </c>
      <c r="J21" s="65">
        <f t="shared" si="111"/>
        <v>0</v>
      </c>
      <c r="K21" s="60">
        <v>1</v>
      </c>
      <c r="L21" s="63">
        <v>60000</v>
      </c>
      <c r="M21" s="63">
        <f t="shared" si="112"/>
        <v>4800</v>
      </c>
      <c r="N21" s="63">
        <v>5000</v>
      </c>
      <c r="O21" s="63">
        <f t="shared" si="113"/>
        <v>4500</v>
      </c>
      <c r="P21" s="63">
        <v>1000</v>
      </c>
      <c r="Q21" s="65">
        <f t="shared" si="114"/>
        <v>75300</v>
      </c>
      <c r="R21" s="60">
        <v>1</v>
      </c>
      <c r="S21" s="63">
        <f t="shared" si="75"/>
        <v>61200</v>
      </c>
      <c r="T21" s="63">
        <f t="shared" si="76"/>
        <v>4896</v>
      </c>
      <c r="U21" s="63">
        <f t="shared" si="77"/>
        <v>5100</v>
      </c>
      <c r="V21" s="63">
        <f t="shared" si="78"/>
        <v>4590</v>
      </c>
      <c r="W21" s="63">
        <f t="shared" si="79"/>
        <v>1020</v>
      </c>
      <c r="X21" s="65">
        <f t="shared" si="115"/>
        <v>76806</v>
      </c>
      <c r="Y21" s="60">
        <v>1</v>
      </c>
      <c r="Z21" s="63">
        <f t="shared" si="81"/>
        <v>62424</v>
      </c>
      <c r="AA21" s="63">
        <f t="shared" si="82"/>
        <v>4993.92</v>
      </c>
      <c r="AB21" s="63">
        <f t="shared" si="83"/>
        <v>5202</v>
      </c>
      <c r="AC21" s="63">
        <f t="shared" si="84"/>
        <v>4681.8</v>
      </c>
      <c r="AD21" s="63">
        <f t="shared" si="85"/>
        <v>1040.4000000000001</v>
      </c>
      <c r="AE21" s="65">
        <f t="shared" si="116"/>
        <v>78342.12</v>
      </c>
      <c r="AF21" s="60">
        <v>1</v>
      </c>
      <c r="AG21" s="63">
        <f t="shared" si="87"/>
        <v>63672.480000000003</v>
      </c>
      <c r="AH21" s="63">
        <f t="shared" si="88"/>
        <v>5093.7984000000006</v>
      </c>
      <c r="AI21" s="63">
        <f t="shared" si="89"/>
        <v>5306.04</v>
      </c>
      <c r="AJ21" s="63">
        <f t="shared" si="90"/>
        <v>4775.4359999999997</v>
      </c>
      <c r="AK21" s="63">
        <f t="shared" si="91"/>
        <v>1061.2080000000001</v>
      </c>
      <c r="AL21" s="65">
        <f t="shared" si="117"/>
        <v>79908.962400000004</v>
      </c>
      <c r="AM21" s="60">
        <v>1</v>
      </c>
      <c r="AN21" s="63">
        <f t="shared" si="93"/>
        <v>64945.929600000003</v>
      </c>
      <c r="AO21" s="63">
        <f t="shared" si="94"/>
        <v>5195.674368</v>
      </c>
      <c r="AP21" s="63">
        <f t="shared" si="95"/>
        <v>5412.1607999999997</v>
      </c>
      <c r="AQ21" s="63">
        <f t="shared" si="96"/>
        <v>4870.9447200000004</v>
      </c>
      <c r="AR21" s="63">
        <f t="shared" si="97"/>
        <v>1082.4321600000001</v>
      </c>
      <c r="AS21" s="65">
        <f t="shared" si="118"/>
        <v>81507.141648000004</v>
      </c>
      <c r="AT21" s="60">
        <v>1</v>
      </c>
      <c r="AU21" s="63">
        <f t="shared" si="99"/>
        <v>66244.848192000005</v>
      </c>
      <c r="AV21" s="63">
        <f t="shared" si="100"/>
        <v>5299.5878553600005</v>
      </c>
      <c r="AW21" s="63">
        <f t="shared" si="101"/>
        <v>5520.4040159999995</v>
      </c>
      <c r="AX21" s="63">
        <f t="shared" si="102"/>
        <v>4968.3636144000002</v>
      </c>
      <c r="AY21" s="63">
        <f t="shared" si="103"/>
        <v>1104.0808032</v>
      </c>
      <c r="AZ21" s="65">
        <f t="shared" si="119"/>
        <v>83137.284480960021</v>
      </c>
      <c r="BA21" s="60">
        <v>1</v>
      </c>
      <c r="BB21" s="63">
        <f t="shared" si="105"/>
        <v>67569.745155840006</v>
      </c>
      <c r="BC21" s="63">
        <f t="shared" si="106"/>
        <v>5405.5796124672006</v>
      </c>
      <c r="BD21" s="63">
        <f t="shared" si="107"/>
        <v>5630.8120963199999</v>
      </c>
      <c r="BE21" s="63">
        <f t="shared" si="108"/>
        <v>5067.7308866880003</v>
      </c>
      <c r="BF21" s="63">
        <f t="shared" si="109"/>
        <v>1126.1624192639999</v>
      </c>
      <c r="BG21" s="65">
        <f t="shared" si="120"/>
        <v>84800.030170579223</v>
      </c>
    </row>
    <row r="22" spans="1:59" x14ac:dyDescent="0.3">
      <c r="A22" s="111"/>
      <c r="B22" s="75" t="s">
        <v>142</v>
      </c>
      <c r="C22" s="75" t="s">
        <v>140</v>
      </c>
      <c r="D22" s="60"/>
      <c r="E22" s="63">
        <v>0</v>
      </c>
      <c r="F22" s="63">
        <v>0</v>
      </c>
      <c r="G22" s="63">
        <v>0</v>
      </c>
      <c r="H22" s="63">
        <v>0</v>
      </c>
      <c r="I22" s="63">
        <v>0</v>
      </c>
      <c r="J22" s="65">
        <f t="shared" si="111"/>
        <v>0</v>
      </c>
      <c r="K22" s="60">
        <v>1</v>
      </c>
      <c r="L22" s="63">
        <v>60000</v>
      </c>
      <c r="M22" s="63">
        <f t="shared" si="112"/>
        <v>4800</v>
      </c>
      <c r="N22" s="63">
        <v>5000</v>
      </c>
      <c r="O22" s="63">
        <f t="shared" si="113"/>
        <v>4500</v>
      </c>
      <c r="P22" s="63">
        <v>1000</v>
      </c>
      <c r="Q22" s="65">
        <f t="shared" si="114"/>
        <v>75300</v>
      </c>
      <c r="R22" s="60">
        <v>1</v>
      </c>
      <c r="S22" s="63">
        <f t="shared" si="75"/>
        <v>61200</v>
      </c>
      <c r="T22" s="63">
        <f t="shared" si="76"/>
        <v>4896</v>
      </c>
      <c r="U22" s="63">
        <f t="shared" si="77"/>
        <v>5100</v>
      </c>
      <c r="V22" s="63">
        <f t="shared" si="78"/>
        <v>4590</v>
      </c>
      <c r="W22" s="63">
        <f t="shared" si="79"/>
        <v>1020</v>
      </c>
      <c r="X22" s="65">
        <f t="shared" si="115"/>
        <v>76806</v>
      </c>
      <c r="Y22" s="60">
        <v>1</v>
      </c>
      <c r="Z22" s="63">
        <f t="shared" si="81"/>
        <v>62424</v>
      </c>
      <c r="AA22" s="63">
        <f t="shared" si="82"/>
        <v>4993.92</v>
      </c>
      <c r="AB22" s="63">
        <f t="shared" si="83"/>
        <v>5202</v>
      </c>
      <c r="AC22" s="63">
        <f t="shared" si="84"/>
        <v>4681.8</v>
      </c>
      <c r="AD22" s="63">
        <f t="shared" si="85"/>
        <v>1040.4000000000001</v>
      </c>
      <c r="AE22" s="65">
        <f t="shared" si="116"/>
        <v>78342.12</v>
      </c>
      <c r="AF22" s="60">
        <v>1</v>
      </c>
      <c r="AG22" s="63">
        <f t="shared" si="87"/>
        <v>63672.480000000003</v>
      </c>
      <c r="AH22" s="63">
        <f t="shared" si="88"/>
        <v>5093.7984000000006</v>
      </c>
      <c r="AI22" s="63">
        <f t="shared" si="89"/>
        <v>5306.04</v>
      </c>
      <c r="AJ22" s="63">
        <f t="shared" si="90"/>
        <v>4775.4359999999997</v>
      </c>
      <c r="AK22" s="63">
        <f t="shared" si="91"/>
        <v>1061.2080000000001</v>
      </c>
      <c r="AL22" s="65">
        <f t="shared" si="117"/>
        <v>79908.962400000004</v>
      </c>
      <c r="AM22" s="60">
        <v>1</v>
      </c>
      <c r="AN22" s="63">
        <f t="shared" si="93"/>
        <v>64945.929600000003</v>
      </c>
      <c r="AO22" s="63">
        <f t="shared" si="94"/>
        <v>5195.674368</v>
      </c>
      <c r="AP22" s="63">
        <f t="shared" si="95"/>
        <v>5412.1607999999997</v>
      </c>
      <c r="AQ22" s="63">
        <f t="shared" si="96"/>
        <v>4870.9447200000004</v>
      </c>
      <c r="AR22" s="63">
        <f t="shared" si="97"/>
        <v>1082.4321600000001</v>
      </c>
      <c r="AS22" s="65">
        <f t="shared" si="118"/>
        <v>81507.141648000004</v>
      </c>
      <c r="AT22" s="60">
        <v>1</v>
      </c>
      <c r="AU22" s="63">
        <f t="shared" si="99"/>
        <v>66244.848192000005</v>
      </c>
      <c r="AV22" s="63">
        <f t="shared" si="100"/>
        <v>5299.5878553600005</v>
      </c>
      <c r="AW22" s="63">
        <f t="shared" si="101"/>
        <v>5520.4040159999995</v>
      </c>
      <c r="AX22" s="63">
        <f t="shared" si="102"/>
        <v>4968.3636144000002</v>
      </c>
      <c r="AY22" s="63">
        <f t="shared" si="103"/>
        <v>1104.0808032</v>
      </c>
      <c r="AZ22" s="65">
        <f t="shared" si="119"/>
        <v>83137.284480960021</v>
      </c>
      <c r="BA22" s="60">
        <v>1</v>
      </c>
      <c r="BB22" s="63">
        <f t="shared" si="105"/>
        <v>67569.745155840006</v>
      </c>
      <c r="BC22" s="63">
        <f t="shared" si="106"/>
        <v>5405.5796124672006</v>
      </c>
      <c r="BD22" s="63">
        <f t="shared" si="107"/>
        <v>5630.8120963199999</v>
      </c>
      <c r="BE22" s="63">
        <f t="shared" si="108"/>
        <v>5067.7308866880003</v>
      </c>
      <c r="BF22" s="63">
        <f t="shared" si="109"/>
        <v>1126.1624192639999</v>
      </c>
      <c r="BG22" s="65">
        <f t="shared" si="120"/>
        <v>84800.030170579223</v>
      </c>
    </row>
    <row r="23" spans="1:59" x14ac:dyDescent="0.3">
      <c r="A23" s="111"/>
      <c r="B23" s="75" t="s">
        <v>142</v>
      </c>
      <c r="C23" s="75" t="s">
        <v>140</v>
      </c>
      <c r="D23" s="60"/>
      <c r="E23" s="63">
        <v>0</v>
      </c>
      <c r="F23" s="63">
        <v>0</v>
      </c>
      <c r="G23" s="63">
        <v>0</v>
      </c>
      <c r="H23" s="63">
        <v>0</v>
      </c>
      <c r="I23" s="63">
        <v>0</v>
      </c>
      <c r="J23" s="65">
        <f t="shared" si="111"/>
        <v>0</v>
      </c>
      <c r="K23" s="60">
        <v>1</v>
      </c>
      <c r="L23" s="63">
        <v>60000</v>
      </c>
      <c r="M23" s="63">
        <f t="shared" si="112"/>
        <v>4800</v>
      </c>
      <c r="N23" s="63">
        <v>5000</v>
      </c>
      <c r="O23" s="63">
        <f t="shared" si="113"/>
        <v>4500</v>
      </c>
      <c r="P23" s="63">
        <v>1000</v>
      </c>
      <c r="Q23" s="65">
        <f t="shared" si="114"/>
        <v>75300</v>
      </c>
      <c r="R23" s="60">
        <v>1</v>
      </c>
      <c r="S23" s="63">
        <f t="shared" si="75"/>
        <v>61200</v>
      </c>
      <c r="T23" s="63">
        <f t="shared" si="76"/>
        <v>4896</v>
      </c>
      <c r="U23" s="63">
        <f t="shared" si="77"/>
        <v>5100</v>
      </c>
      <c r="V23" s="63">
        <f t="shared" si="78"/>
        <v>4590</v>
      </c>
      <c r="W23" s="63">
        <f t="shared" si="79"/>
        <v>1020</v>
      </c>
      <c r="X23" s="65">
        <f t="shared" si="115"/>
        <v>76806</v>
      </c>
      <c r="Y23" s="60">
        <v>1</v>
      </c>
      <c r="Z23" s="63">
        <f t="shared" si="81"/>
        <v>62424</v>
      </c>
      <c r="AA23" s="63">
        <f t="shared" si="82"/>
        <v>4993.92</v>
      </c>
      <c r="AB23" s="63">
        <f t="shared" si="83"/>
        <v>5202</v>
      </c>
      <c r="AC23" s="63">
        <f t="shared" si="84"/>
        <v>4681.8</v>
      </c>
      <c r="AD23" s="63">
        <f t="shared" si="85"/>
        <v>1040.4000000000001</v>
      </c>
      <c r="AE23" s="65">
        <f t="shared" si="116"/>
        <v>78342.12</v>
      </c>
      <c r="AF23" s="60">
        <v>1</v>
      </c>
      <c r="AG23" s="63">
        <f t="shared" si="87"/>
        <v>63672.480000000003</v>
      </c>
      <c r="AH23" s="63">
        <f t="shared" si="88"/>
        <v>5093.7984000000006</v>
      </c>
      <c r="AI23" s="63">
        <f t="shared" si="89"/>
        <v>5306.04</v>
      </c>
      <c r="AJ23" s="63">
        <f t="shared" si="90"/>
        <v>4775.4359999999997</v>
      </c>
      <c r="AK23" s="63">
        <f t="shared" si="91"/>
        <v>1061.2080000000001</v>
      </c>
      <c r="AL23" s="65">
        <f t="shared" si="117"/>
        <v>79908.962400000004</v>
      </c>
      <c r="AM23" s="60">
        <v>1</v>
      </c>
      <c r="AN23" s="63">
        <f t="shared" si="93"/>
        <v>64945.929600000003</v>
      </c>
      <c r="AO23" s="63">
        <f t="shared" si="94"/>
        <v>5195.674368</v>
      </c>
      <c r="AP23" s="63">
        <f t="shared" si="95"/>
        <v>5412.1607999999997</v>
      </c>
      <c r="AQ23" s="63">
        <f t="shared" si="96"/>
        <v>4870.9447200000004</v>
      </c>
      <c r="AR23" s="63">
        <f t="shared" si="97"/>
        <v>1082.4321600000001</v>
      </c>
      <c r="AS23" s="65">
        <f t="shared" si="118"/>
        <v>81507.141648000004</v>
      </c>
      <c r="AT23" s="60">
        <v>1</v>
      </c>
      <c r="AU23" s="63">
        <f t="shared" si="99"/>
        <v>66244.848192000005</v>
      </c>
      <c r="AV23" s="63">
        <f t="shared" si="100"/>
        <v>5299.5878553600005</v>
      </c>
      <c r="AW23" s="63">
        <f t="shared" si="101"/>
        <v>5520.4040159999995</v>
      </c>
      <c r="AX23" s="63">
        <f t="shared" si="102"/>
        <v>4968.3636144000002</v>
      </c>
      <c r="AY23" s="63">
        <f t="shared" si="103"/>
        <v>1104.0808032</v>
      </c>
      <c r="AZ23" s="65">
        <f t="shared" si="119"/>
        <v>83137.284480960021</v>
      </c>
      <c r="BA23" s="60">
        <v>1</v>
      </c>
      <c r="BB23" s="63">
        <f t="shared" si="105"/>
        <v>67569.745155840006</v>
      </c>
      <c r="BC23" s="63">
        <f t="shared" si="106"/>
        <v>5405.5796124672006</v>
      </c>
      <c r="BD23" s="63">
        <f t="shared" si="107"/>
        <v>5630.8120963199999</v>
      </c>
      <c r="BE23" s="63">
        <f t="shared" si="108"/>
        <v>5067.7308866880003</v>
      </c>
      <c r="BF23" s="63">
        <f t="shared" si="109"/>
        <v>1126.1624192639999</v>
      </c>
      <c r="BG23" s="65">
        <f t="shared" si="120"/>
        <v>84800.030170579223</v>
      </c>
    </row>
    <row r="24" spans="1:59" x14ac:dyDescent="0.3">
      <c r="A24" s="111"/>
      <c r="B24" s="75" t="s">
        <v>142</v>
      </c>
      <c r="C24" s="75" t="s">
        <v>140</v>
      </c>
      <c r="D24" s="60"/>
      <c r="E24" s="63">
        <v>0</v>
      </c>
      <c r="F24" s="63">
        <v>0</v>
      </c>
      <c r="G24" s="63">
        <v>0</v>
      </c>
      <c r="H24" s="63">
        <v>0</v>
      </c>
      <c r="I24" s="63">
        <v>0</v>
      </c>
      <c r="J24" s="65">
        <f t="shared" si="111"/>
        <v>0</v>
      </c>
      <c r="K24" s="60">
        <v>1</v>
      </c>
      <c r="L24" s="63">
        <v>60000</v>
      </c>
      <c r="M24" s="63">
        <f t="shared" si="112"/>
        <v>4800</v>
      </c>
      <c r="N24" s="63">
        <v>5000</v>
      </c>
      <c r="O24" s="63">
        <f t="shared" si="113"/>
        <v>4500</v>
      </c>
      <c r="P24" s="63">
        <v>1000</v>
      </c>
      <c r="Q24" s="65">
        <f t="shared" si="114"/>
        <v>75300</v>
      </c>
      <c r="R24" s="60">
        <v>1</v>
      </c>
      <c r="S24" s="63">
        <f t="shared" si="75"/>
        <v>61200</v>
      </c>
      <c r="T24" s="63">
        <f t="shared" si="76"/>
        <v>4896</v>
      </c>
      <c r="U24" s="63">
        <f t="shared" si="77"/>
        <v>5100</v>
      </c>
      <c r="V24" s="63">
        <f t="shared" si="78"/>
        <v>4590</v>
      </c>
      <c r="W24" s="63">
        <f t="shared" si="79"/>
        <v>1020</v>
      </c>
      <c r="X24" s="65">
        <f t="shared" si="115"/>
        <v>76806</v>
      </c>
      <c r="Y24" s="60">
        <v>1</v>
      </c>
      <c r="Z24" s="63">
        <f t="shared" si="81"/>
        <v>62424</v>
      </c>
      <c r="AA24" s="63">
        <f t="shared" si="82"/>
        <v>4993.92</v>
      </c>
      <c r="AB24" s="63">
        <f t="shared" si="83"/>
        <v>5202</v>
      </c>
      <c r="AC24" s="63">
        <f t="shared" si="84"/>
        <v>4681.8</v>
      </c>
      <c r="AD24" s="63">
        <f t="shared" si="85"/>
        <v>1040.4000000000001</v>
      </c>
      <c r="AE24" s="65">
        <f t="shared" si="116"/>
        <v>78342.12</v>
      </c>
      <c r="AF24" s="60">
        <v>1</v>
      </c>
      <c r="AG24" s="63">
        <f t="shared" si="87"/>
        <v>63672.480000000003</v>
      </c>
      <c r="AH24" s="63">
        <f t="shared" si="88"/>
        <v>5093.7984000000006</v>
      </c>
      <c r="AI24" s="63">
        <f t="shared" si="89"/>
        <v>5306.04</v>
      </c>
      <c r="AJ24" s="63">
        <f t="shared" si="90"/>
        <v>4775.4359999999997</v>
      </c>
      <c r="AK24" s="63">
        <f t="shared" si="91"/>
        <v>1061.2080000000001</v>
      </c>
      <c r="AL24" s="65">
        <f t="shared" si="117"/>
        <v>79908.962400000004</v>
      </c>
      <c r="AM24" s="60">
        <v>1</v>
      </c>
      <c r="AN24" s="63">
        <f t="shared" si="93"/>
        <v>64945.929600000003</v>
      </c>
      <c r="AO24" s="63">
        <f t="shared" si="94"/>
        <v>5195.674368</v>
      </c>
      <c r="AP24" s="63">
        <f t="shared" si="95"/>
        <v>5412.1607999999997</v>
      </c>
      <c r="AQ24" s="63">
        <f t="shared" si="96"/>
        <v>4870.9447200000004</v>
      </c>
      <c r="AR24" s="63">
        <f t="shared" si="97"/>
        <v>1082.4321600000001</v>
      </c>
      <c r="AS24" s="65">
        <f t="shared" si="118"/>
        <v>81507.141648000004</v>
      </c>
      <c r="AT24" s="60">
        <v>1</v>
      </c>
      <c r="AU24" s="63">
        <f t="shared" si="99"/>
        <v>66244.848192000005</v>
      </c>
      <c r="AV24" s="63">
        <f t="shared" si="100"/>
        <v>5299.5878553600005</v>
      </c>
      <c r="AW24" s="63">
        <f t="shared" si="101"/>
        <v>5520.4040159999995</v>
      </c>
      <c r="AX24" s="63">
        <f t="shared" si="102"/>
        <v>4968.3636144000002</v>
      </c>
      <c r="AY24" s="63">
        <f t="shared" si="103"/>
        <v>1104.0808032</v>
      </c>
      <c r="AZ24" s="65">
        <f t="shared" si="119"/>
        <v>83137.284480960021</v>
      </c>
      <c r="BA24" s="60">
        <v>1</v>
      </c>
      <c r="BB24" s="63">
        <f t="shared" si="105"/>
        <v>67569.745155840006</v>
      </c>
      <c r="BC24" s="63">
        <f t="shared" si="106"/>
        <v>5405.5796124672006</v>
      </c>
      <c r="BD24" s="63">
        <f t="shared" si="107"/>
        <v>5630.8120963199999</v>
      </c>
      <c r="BE24" s="63">
        <f t="shared" si="108"/>
        <v>5067.7308866880003</v>
      </c>
      <c r="BF24" s="63">
        <f t="shared" si="109"/>
        <v>1126.1624192639999</v>
      </c>
      <c r="BG24" s="65">
        <f t="shared" si="120"/>
        <v>84800.030170579223</v>
      </c>
    </row>
    <row r="25" spans="1:59" x14ac:dyDescent="0.3">
      <c r="A25" s="111"/>
      <c r="B25" s="75" t="s">
        <v>142</v>
      </c>
      <c r="C25" s="75" t="s">
        <v>140</v>
      </c>
      <c r="D25" s="60"/>
      <c r="E25" s="63">
        <v>0</v>
      </c>
      <c r="F25" s="63">
        <v>0</v>
      </c>
      <c r="G25" s="63">
        <v>0</v>
      </c>
      <c r="H25" s="63">
        <v>0</v>
      </c>
      <c r="I25" s="63">
        <v>0</v>
      </c>
      <c r="J25" s="65">
        <f t="shared" si="111"/>
        <v>0</v>
      </c>
      <c r="K25" s="60">
        <v>1</v>
      </c>
      <c r="L25" s="63">
        <v>60000</v>
      </c>
      <c r="M25" s="63">
        <f t="shared" si="112"/>
        <v>4800</v>
      </c>
      <c r="N25" s="63">
        <v>5000</v>
      </c>
      <c r="O25" s="63">
        <f t="shared" si="113"/>
        <v>4500</v>
      </c>
      <c r="P25" s="63">
        <v>1000</v>
      </c>
      <c r="Q25" s="65">
        <f t="shared" si="114"/>
        <v>75300</v>
      </c>
      <c r="R25" s="60">
        <v>1</v>
      </c>
      <c r="S25" s="63">
        <f t="shared" si="75"/>
        <v>61200</v>
      </c>
      <c r="T25" s="63">
        <f t="shared" si="76"/>
        <v>4896</v>
      </c>
      <c r="U25" s="63">
        <f t="shared" si="77"/>
        <v>5100</v>
      </c>
      <c r="V25" s="63">
        <f t="shared" si="78"/>
        <v>4590</v>
      </c>
      <c r="W25" s="63">
        <f t="shared" si="79"/>
        <v>1020</v>
      </c>
      <c r="X25" s="65">
        <f t="shared" si="115"/>
        <v>76806</v>
      </c>
      <c r="Y25" s="60">
        <v>1</v>
      </c>
      <c r="Z25" s="63">
        <f t="shared" si="81"/>
        <v>62424</v>
      </c>
      <c r="AA25" s="63">
        <f t="shared" si="82"/>
        <v>4993.92</v>
      </c>
      <c r="AB25" s="63">
        <f t="shared" si="83"/>
        <v>5202</v>
      </c>
      <c r="AC25" s="63">
        <f t="shared" si="84"/>
        <v>4681.8</v>
      </c>
      <c r="AD25" s="63">
        <f t="shared" si="85"/>
        <v>1040.4000000000001</v>
      </c>
      <c r="AE25" s="65">
        <f t="shared" si="116"/>
        <v>78342.12</v>
      </c>
      <c r="AF25" s="60">
        <v>1</v>
      </c>
      <c r="AG25" s="63">
        <f t="shared" si="87"/>
        <v>63672.480000000003</v>
      </c>
      <c r="AH25" s="63">
        <f t="shared" si="88"/>
        <v>5093.7984000000006</v>
      </c>
      <c r="AI25" s="63">
        <f t="shared" si="89"/>
        <v>5306.04</v>
      </c>
      <c r="AJ25" s="63">
        <f t="shared" si="90"/>
        <v>4775.4359999999997</v>
      </c>
      <c r="AK25" s="63">
        <f t="shared" si="91"/>
        <v>1061.2080000000001</v>
      </c>
      <c r="AL25" s="65">
        <f t="shared" si="117"/>
        <v>79908.962400000004</v>
      </c>
      <c r="AM25" s="60">
        <v>1</v>
      </c>
      <c r="AN25" s="63">
        <f t="shared" si="93"/>
        <v>64945.929600000003</v>
      </c>
      <c r="AO25" s="63">
        <f t="shared" si="94"/>
        <v>5195.674368</v>
      </c>
      <c r="AP25" s="63">
        <f t="shared" si="95"/>
        <v>5412.1607999999997</v>
      </c>
      <c r="AQ25" s="63">
        <f t="shared" si="96"/>
        <v>4870.9447200000004</v>
      </c>
      <c r="AR25" s="63">
        <f t="shared" si="97"/>
        <v>1082.4321600000001</v>
      </c>
      <c r="AS25" s="65">
        <f t="shared" si="118"/>
        <v>81507.141648000004</v>
      </c>
      <c r="AT25" s="60">
        <v>1</v>
      </c>
      <c r="AU25" s="63">
        <f t="shared" si="99"/>
        <v>66244.848192000005</v>
      </c>
      <c r="AV25" s="63">
        <f t="shared" si="100"/>
        <v>5299.5878553600005</v>
      </c>
      <c r="AW25" s="63">
        <f t="shared" si="101"/>
        <v>5520.4040159999995</v>
      </c>
      <c r="AX25" s="63">
        <f t="shared" si="102"/>
        <v>4968.3636144000002</v>
      </c>
      <c r="AY25" s="63">
        <f t="shared" si="103"/>
        <v>1104.0808032</v>
      </c>
      <c r="AZ25" s="65">
        <f t="shared" si="119"/>
        <v>83137.284480960021</v>
      </c>
      <c r="BA25" s="60">
        <v>1</v>
      </c>
      <c r="BB25" s="63">
        <f t="shared" si="105"/>
        <v>67569.745155840006</v>
      </c>
      <c r="BC25" s="63">
        <f t="shared" si="106"/>
        <v>5405.5796124672006</v>
      </c>
      <c r="BD25" s="63">
        <f t="shared" si="107"/>
        <v>5630.8120963199999</v>
      </c>
      <c r="BE25" s="63">
        <f t="shared" si="108"/>
        <v>5067.7308866880003</v>
      </c>
      <c r="BF25" s="63">
        <f t="shared" si="109"/>
        <v>1126.1624192639999</v>
      </c>
      <c r="BG25" s="65">
        <f t="shared" si="120"/>
        <v>84800.030170579223</v>
      </c>
    </row>
    <row r="26" spans="1:59" x14ac:dyDescent="0.3">
      <c r="A26" s="111"/>
      <c r="B26" s="75" t="s">
        <v>143</v>
      </c>
      <c r="C26" s="75" t="s">
        <v>140</v>
      </c>
      <c r="D26" s="60"/>
      <c r="E26" s="63">
        <v>0</v>
      </c>
      <c r="F26" s="63">
        <v>0</v>
      </c>
      <c r="G26" s="63">
        <v>0</v>
      </c>
      <c r="H26" s="63">
        <v>0</v>
      </c>
      <c r="I26" s="63">
        <v>0</v>
      </c>
      <c r="J26" s="65">
        <f t="shared" si="111"/>
        <v>0</v>
      </c>
      <c r="K26" s="60">
        <v>1</v>
      </c>
      <c r="L26" s="63">
        <v>60000</v>
      </c>
      <c r="M26" s="63">
        <f t="shared" si="112"/>
        <v>4800</v>
      </c>
      <c r="N26" s="63">
        <v>5000</v>
      </c>
      <c r="O26" s="63">
        <f t="shared" si="113"/>
        <v>4500</v>
      </c>
      <c r="P26" s="63">
        <v>1000</v>
      </c>
      <c r="Q26" s="65">
        <f t="shared" si="114"/>
        <v>75300</v>
      </c>
      <c r="R26" s="60">
        <v>1</v>
      </c>
      <c r="S26" s="63">
        <f t="shared" si="75"/>
        <v>61200</v>
      </c>
      <c r="T26" s="63">
        <f t="shared" si="76"/>
        <v>4896</v>
      </c>
      <c r="U26" s="63">
        <f t="shared" si="77"/>
        <v>5100</v>
      </c>
      <c r="V26" s="63">
        <f t="shared" si="78"/>
        <v>4590</v>
      </c>
      <c r="W26" s="63">
        <f t="shared" si="79"/>
        <v>1020</v>
      </c>
      <c r="X26" s="65">
        <f t="shared" si="115"/>
        <v>76806</v>
      </c>
      <c r="Y26" s="60">
        <v>1</v>
      </c>
      <c r="Z26" s="63">
        <f t="shared" si="81"/>
        <v>62424</v>
      </c>
      <c r="AA26" s="63">
        <f t="shared" si="82"/>
        <v>4993.92</v>
      </c>
      <c r="AB26" s="63">
        <f t="shared" si="83"/>
        <v>5202</v>
      </c>
      <c r="AC26" s="63">
        <f t="shared" si="84"/>
        <v>4681.8</v>
      </c>
      <c r="AD26" s="63">
        <f t="shared" si="85"/>
        <v>1040.4000000000001</v>
      </c>
      <c r="AE26" s="65">
        <f t="shared" si="116"/>
        <v>78342.12</v>
      </c>
      <c r="AF26" s="60">
        <v>1</v>
      </c>
      <c r="AG26" s="63">
        <f t="shared" si="87"/>
        <v>63672.480000000003</v>
      </c>
      <c r="AH26" s="63">
        <f t="shared" si="88"/>
        <v>5093.7984000000006</v>
      </c>
      <c r="AI26" s="63">
        <f t="shared" si="89"/>
        <v>5306.04</v>
      </c>
      <c r="AJ26" s="63">
        <f t="shared" si="90"/>
        <v>4775.4359999999997</v>
      </c>
      <c r="AK26" s="63">
        <f t="shared" si="91"/>
        <v>1061.2080000000001</v>
      </c>
      <c r="AL26" s="65">
        <f t="shared" si="117"/>
        <v>79908.962400000004</v>
      </c>
      <c r="AM26" s="60">
        <v>1</v>
      </c>
      <c r="AN26" s="63">
        <f t="shared" si="93"/>
        <v>64945.929600000003</v>
      </c>
      <c r="AO26" s="63">
        <f t="shared" si="94"/>
        <v>5195.674368</v>
      </c>
      <c r="AP26" s="63">
        <f t="shared" si="95"/>
        <v>5412.1607999999997</v>
      </c>
      <c r="AQ26" s="63">
        <f t="shared" si="96"/>
        <v>4870.9447200000004</v>
      </c>
      <c r="AR26" s="63">
        <f t="shared" si="97"/>
        <v>1082.4321600000001</v>
      </c>
      <c r="AS26" s="65">
        <f t="shared" si="118"/>
        <v>81507.141648000004</v>
      </c>
      <c r="AT26" s="60">
        <v>1</v>
      </c>
      <c r="AU26" s="63">
        <f t="shared" si="99"/>
        <v>66244.848192000005</v>
      </c>
      <c r="AV26" s="63">
        <f t="shared" si="100"/>
        <v>5299.5878553600005</v>
      </c>
      <c r="AW26" s="63">
        <f t="shared" si="101"/>
        <v>5520.4040159999995</v>
      </c>
      <c r="AX26" s="63">
        <f t="shared" si="102"/>
        <v>4968.3636144000002</v>
      </c>
      <c r="AY26" s="63">
        <f t="shared" si="103"/>
        <v>1104.0808032</v>
      </c>
      <c r="AZ26" s="65">
        <f t="shared" si="119"/>
        <v>83137.284480960021</v>
      </c>
      <c r="BA26" s="60">
        <v>1</v>
      </c>
      <c r="BB26" s="63">
        <f t="shared" si="105"/>
        <v>67569.745155840006</v>
      </c>
      <c r="BC26" s="63">
        <f t="shared" si="106"/>
        <v>5405.5796124672006</v>
      </c>
      <c r="BD26" s="63">
        <f t="shared" si="107"/>
        <v>5630.8120963199999</v>
      </c>
      <c r="BE26" s="63">
        <f t="shared" si="108"/>
        <v>5067.7308866880003</v>
      </c>
      <c r="BF26" s="63">
        <f t="shared" si="109"/>
        <v>1126.1624192639999</v>
      </c>
      <c r="BG26" s="65">
        <f t="shared" si="120"/>
        <v>84800.030170579223</v>
      </c>
    </row>
    <row r="27" spans="1:59" x14ac:dyDescent="0.3">
      <c r="A27" s="111"/>
      <c r="B27" s="75" t="s">
        <v>143</v>
      </c>
      <c r="C27" s="75" t="s">
        <v>140</v>
      </c>
      <c r="D27" s="60"/>
      <c r="E27" s="63">
        <v>0</v>
      </c>
      <c r="F27" s="63">
        <v>0</v>
      </c>
      <c r="G27" s="63">
        <v>0</v>
      </c>
      <c r="H27" s="63">
        <v>0</v>
      </c>
      <c r="I27" s="63">
        <v>0</v>
      </c>
      <c r="J27" s="65">
        <f t="shared" si="111"/>
        <v>0</v>
      </c>
      <c r="K27" s="60">
        <v>1</v>
      </c>
      <c r="L27" s="63">
        <v>60000</v>
      </c>
      <c r="M27" s="63">
        <f t="shared" si="112"/>
        <v>4800</v>
      </c>
      <c r="N27" s="63">
        <v>5000</v>
      </c>
      <c r="O27" s="63">
        <f t="shared" si="113"/>
        <v>4500</v>
      </c>
      <c r="P27" s="63">
        <v>1000</v>
      </c>
      <c r="Q27" s="65">
        <f t="shared" si="114"/>
        <v>75300</v>
      </c>
      <c r="R27" s="60">
        <v>1</v>
      </c>
      <c r="S27" s="63">
        <f t="shared" si="75"/>
        <v>61200</v>
      </c>
      <c r="T27" s="63">
        <f t="shared" si="76"/>
        <v>4896</v>
      </c>
      <c r="U27" s="63">
        <f t="shared" si="77"/>
        <v>5100</v>
      </c>
      <c r="V27" s="63">
        <f t="shared" si="78"/>
        <v>4590</v>
      </c>
      <c r="W27" s="63">
        <f t="shared" si="79"/>
        <v>1020</v>
      </c>
      <c r="X27" s="65">
        <f t="shared" si="115"/>
        <v>76806</v>
      </c>
      <c r="Y27" s="60">
        <v>1</v>
      </c>
      <c r="Z27" s="63">
        <f t="shared" si="81"/>
        <v>62424</v>
      </c>
      <c r="AA27" s="63">
        <f t="shared" si="82"/>
        <v>4993.92</v>
      </c>
      <c r="AB27" s="63">
        <f t="shared" si="83"/>
        <v>5202</v>
      </c>
      <c r="AC27" s="63">
        <f t="shared" si="84"/>
        <v>4681.8</v>
      </c>
      <c r="AD27" s="63">
        <f t="shared" si="85"/>
        <v>1040.4000000000001</v>
      </c>
      <c r="AE27" s="65">
        <f t="shared" si="116"/>
        <v>78342.12</v>
      </c>
      <c r="AF27" s="60">
        <v>1</v>
      </c>
      <c r="AG27" s="63">
        <f t="shared" si="87"/>
        <v>63672.480000000003</v>
      </c>
      <c r="AH27" s="63">
        <f t="shared" si="88"/>
        <v>5093.7984000000006</v>
      </c>
      <c r="AI27" s="63">
        <f t="shared" si="89"/>
        <v>5306.04</v>
      </c>
      <c r="AJ27" s="63">
        <f t="shared" si="90"/>
        <v>4775.4359999999997</v>
      </c>
      <c r="AK27" s="63">
        <f t="shared" si="91"/>
        <v>1061.2080000000001</v>
      </c>
      <c r="AL27" s="65">
        <f t="shared" si="117"/>
        <v>79908.962400000004</v>
      </c>
      <c r="AM27" s="60">
        <v>1</v>
      </c>
      <c r="AN27" s="63">
        <f t="shared" si="93"/>
        <v>64945.929600000003</v>
      </c>
      <c r="AO27" s="63">
        <f t="shared" si="94"/>
        <v>5195.674368</v>
      </c>
      <c r="AP27" s="63">
        <f t="shared" si="95"/>
        <v>5412.1607999999997</v>
      </c>
      <c r="AQ27" s="63">
        <f t="shared" si="96"/>
        <v>4870.9447200000004</v>
      </c>
      <c r="AR27" s="63">
        <f t="shared" si="97"/>
        <v>1082.4321600000001</v>
      </c>
      <c r="AS27" s="65">
        <f t="shared" si="118"/>
        <v>81507.141648000004</v>
      </c>
      <c r="AT27" s="60">
        <v>1</v>
      </c>
      <c r="AU27" s="63">
        <f t="shared" si="99"/>
        <v>66244.848192000005</v>
      </c>
      <c r="AV27" s="63">
        <f t="shared" si="100"/>
        <v>5299.5878553600005</v>
      </c>
      <c r="AW27" s="63">
        <f t="shared" si="101"/>
        <v>5520.4040159999995</v>
      </c>
      <c r="AX27" s="63">
        <f t="shared" si="102"/>
        <v>4968.3636144000002</v>
      </c>
      <c r="AY27" s="63">
        <f t="shared" si="103"/>
        <v>1104.0808032</v>
      </c>
      <c r="AZ27" s="65">
        <f t="shared" si="119"/>
        <v>83137.284480960021</v>
      </c>
      <c r="BA27" s="60">
        <v>1</v>
      </c>
      <c r="BB27" s="63">
        <f t="shared" si="105"/>
        <v>67569.745155840006</v>
      </c>
      <c r="BC27" s="63">
        <f t="shared" si="106"/>
        <v>5405.5796124672006</v>
      </c>
      <c r="BD27" s="63">
        <f t="shared" si="107"/>
        <v>5630.8120963199999</v>
      </c>
      <c r="BE27" s="63">
        <f t="shared" si="108"/>
        <v>5067.7308866880003</v>
      </c>
      <c r="BF27" s="63">
        <f t="shared" si="109"/>
        <v>1126.1624192639999</v>
      </c>
      <c r="BG27" s="65">
        <f t="shared" si="120"/>
        <v>84800.030170579223</v>
      </c>
    </row>
    <row r="28" spans="1:59" x14ac:dyDescent="0.3">
      <c r="A28" s="111"/>
      <c r="B28" s="75" t="s">
        <v>143</v>
      </c>
      <c r="C28" s="75" t="s">
        <v>140</v>
      </c>
      <c r="D28" s="60"/>
      <c r="E28" s="63">
        <v>0</v>
      </c>
      <c r="F28" s="63">
        <v>0</v>
      </c>
      <c r="G28" s="63">
        <v>0</v>
      </c>
      <c r="H28" s="63">
        <v>0</v>
      </c>
      <c r="I28" s="63">
        <v>0</v>
      </c>
      <c r="J28" s="65">
        <f t="shared" si="111"/>
        <v>0</v>
      </c>
      <c r="K28" s="60">
        <v>1</v>
      </c>
      <c r="L28" s="63">
        <v>60000</v>
      </c>
      <c r="M28" s="63">
        <f t="shared" si="112"/>
        <v>4800</v>
      </c>
      <c r="N28" s="63">
        <v>5000</v>
      </c>
      <c r="O28" s="63">
        <f t="shared" si="113"/>
        <v>4500</v>
      </c>
      <c r="P28" s="63">
        <v>1000</v>
      </c>
      <c r="Q28" s="65">
        <f t="shared" si="114"/>
        <v>75300</v>
      </c>
      <c r="R28" s="60">
        <v>1</v>
      </c>
      <c r="S28" s="63">
        <f t="shared" si="75"/>
        <v>61200</v>
      </c>
      <c r="T28" s="63">
        <f t="shared" si="76"/>
        <v>4896</v>
      </c>
      <c r="U28" s="63">
        <f t="shared" si="77"/>
        <v>5100</v>
      </c>
      <c r="V28" s="63">
        <f t="shared" si="78"/>
        <v>4590</v>
      </c>
      <c r="W28" s="63">
        <f t="shared" si="79"/>
        <v>1020</v>
      </c>
      <c r="X28" s="65">
        <f t="shared" si="115"/>
        <v>76806</v>
      </c>
      <c r="Y28" s="60">
        <v>1</v>
      </c>
      <c r="Z28" s="63">
        <f t="shared" si="81"/>
        <v>62424</v>
      </c>
      <c r="AA28" s="63">
        <f t="shared" si="82"/>
        <v>4993.92</v>
      </c>
      <c r="AB28" s="63">
        <f t="shared" si="83"/>
        <v>5202</v>
      </c>
      <c r="AC28" s="63">
        <f t="shared" si="84"/>
        <v>4681.8</v>
      </c>
      <c r="AD28" s="63">
        <f t="shared" si="85"/>
        <v>1040.4000000000001</v>
      </c>
      <c r="AE28" s="65">
        <f t="shared" si="116"/>
        <v>78342.12</v>
      </c>
      <c r="AF28" s="60">
        <v>1</v>
      </c>
      <c r="AG28" s="63">
        <f t="shared" si="87"/>
        <v>63672.480000000003</v>
      </c>
      <c r="AH28" s="63">
        <f t="shared" si="88"/>
        <v>5093.7984000000006</v>
      </c>
      <c r="AI28" s="63">
        <f t="shared" si="89"/>
        <v>5306.04</v>
      </c>
      <c r="AJ28" s="63">
        <f t="shared" si="90"/>
        <v>4775.4359999999997</v>
      </c>
      <c r="AK28" s="63">
        <f t="shared" si="91"/>
        <v>1061.2080000000001</v>
      </c>
      <c r="AL28" s="65">
        <f t="shared" si="117"/>
        <v>79908.962400000004</v>
      </c>
      <c r="AM28" s="60">
        <v>1</v>
      </c>
      <c r="AN28" s="63">
        <f t="shared" si="93"/>
        <v>64945.929600000003</v>
      </c>
      <c r="AO28" s="63">
        <f t="shared" si="94"/>
        <v>5195.674368</v>
      </c>
      <c r="AP28" s="63">
        <f t="shared" si="95"/>
        <v>5412.1607999999997</v>
      </c>
      <c r="AQ28" s="63">
        <f t="shared" si="96"/>
        <v>4870.9447200000004</v>
      </c>
      <c r="AR28" s="63">
        <f t="shared" si="97"/>
        <v>1082.4321600000001</v>
      </c>
      <c r="AS28" s="65">
        <f t="shared" si="118"/>
        <v>81507.141648000004</v>
      </c>
      <c r="AT28" s="60">
        <v>1</v>
      </c>
      <c r="AU28" s="63">
        <f t="shared" si="99"/>
        <v>66244.848192000005</v>
      </c>
      <c r="AV28" s="63">
        <f t="shared" si="100"/>
        <v>5299.5878553600005</v>
      </c>
      <c r="AW28" s="63">
        <f t="shared" si="101"/>
        <v>5520.4040159999995</v>
      </c>
      <c r="AX28" s="63">
        <f t="shared" si="102"/>
        <v>4968.3636144000002</v>
      </c>
      <c r="AY28" s="63">
        <f t="shared" si="103"/>
        <v>1104.0808032</v>
      </c>
      <c r="AZ28" s="65">
        <f t="shared" si="119"/>
        <v>83137.284480960021</v>
      </c>
      <c r="BA28" s="60">
        <v>1</v>
      </c>
      <c r="BB28" s="63">
        <f t="shared" si="105"/>
        <v>67569.745155840006</v>
      </c>
      <c r="BC28" s="63">
        <f t="shared" si="106"/>
        <v>5405.5796124672006</v>
      </c>
      <c r="BD28" s="63">
        <f t="shared" si="107"/>
        <v>5630.8120963199999</v>
      </c>
      <c r="BE28" s="63">
        <f t="shared" si="108"/>
        <v>5067.7308866880003</v>
      </c>
      <c r="BF28" s="63">
        <f t="shared" si="109"/>
        <v>1126.1624192639999</v>
      </c>
      <c r="BG28" s="65">
        <f t="shared" si="120"/>
        <v>84800.030170579223</v>
      </c>
    </row>
    <row r="29" spans="1:59" x14ac:dyDescent="0.3">
      <c r="A29" s="111"/>
      <c r="B29" s="75" t="s">
        <v>143</v>
      </c>
      <c r="C29" s="75" t="s">
        <v>140</v>
      </c>
      <c r="D29" s="60"/>
      <c r="E29" s="63">
        <v>0</v>
      </c>
      <c r="F29" s="63">
        <v>0</v>
      </c>
      <c r="G29" s="63">
        <v>0</v>
      </c>
      <c r="H29" s="63">
        <v>0</v>
      </c>
      <c r="I29" s="63">
        <v>0</v>
      </c>
      <c r="J29" s="65">
        <f t="shared" si="71"/>
        <v>0</v>
      </c>
      <c r="K29" s="60">
        <v>1</v>
      </c>
      <c r="L29" s="63">
        <v>60000</v>
      </c>
      <c r="M29" s="63">
        <f t="shared" si="72"/>
        <v>4800</v>
      </c>
      <c r="N29" s="63">
        <v>5000</v>
      </c>
      <c r="O29" s="63">
        <f t="shared" si="73"/>
        <v>4500</v>
      </c>
      <c r="P29" s="63">
        <v>1000</v>
      </c>
      <c r="Q29" s="65">
        <f t="shared" si="74"/>
        <v>75300</v>
      </c>
      <c r="R29" s="60">
        <v>1</v>
      </c>
      <c r="S29" s="63">
        <f t="shared" si="75"/>
        <v>61200</v>
      </c>
      <c r="T29" s="63">
        <f t="shared" si="76"/>
        <v>4896</v>
      </c>
      <c r="U29" s="63">
        <f t="shared" si="77"/>
        <v>5100</v>
      </c>
      <c r="V29" s="63">
        <f t="shared" si="78"/>
        <v>4590</v>
      </c>
      <c r="W29" s="63">
        <f t="shared" si="79"/>
        <v>1020</v>
      </c>
      <c r="X29" s="65">
        <f t="shared" si="80"/>
        <v>76806</v>
      </c>
      <c r="Y29" s="60">
        <v>1</v>
      </c>
      <c r="Z29" s="63">
        <f t="shared" si="81"/>
        <v>62424</v>
      </c>
      <c r="AA29" s="63">
        <f t="shared" si="82"/>
        <v>4993.92</v>
      </c>
      <c r="AB29" s="63">
        <f t="shared" si="83"/>
        <v>5202</v>
      </c>
      <c r="AC29" s="63">
        <f t="shared" si="84"/>
        <v>4681.8</v>
      </c>
      <c r="AD29" s="63">
        <f t="shared" si="85"/>
        <v>1040.4000000000001</v>
      </c>
      <c r="AE29" s="65">
        <f t="shared" si="86"/>
        <v>78342.12</v>
      </c>
      <c r="AF29" s="60">
        <v>1</v>
      </c>
      <c r="AG29" s="63">
        <f t="shared" si="87"/>
        <v>63672.480000000003</v>
      </c>
      <c r="AH29" s="63">
        <f t="shared" si="88"/>
        <v>5093.7984000000006</v>
      </c>
      <c r="AI29" s="63">
        <f t="shared" si="89"/>
        <v>5306.04</v>
      </c>
      <c r="AJ29" s="63">
        <f t="shared" si="90"/>
        <v>4775.4359999999997</v>
      </c>
      <c r="AK29" s="63">
        <f t="shared" si="91"/>
        <v>1061.2080000000001</v>
      </c>
      <c r="AL29" s="65">
        <f t="shared" si="92"/>
        <v>79908.962400000004</v>
      </c>
      <c r="AM29" s="60">
        <v>1</v>
      </c>
      <c r="AN29" s="63">
        <f t="shared" si="93"/>
        <v>64945.929600000003</v>
      </c>
      <c r="AO29" s="63">
        <f t="shared" si="94"/>
        <v>5195.674368</v>
      </c>
      <c r="AP29" s="63">
        <f t="shared" si="95"/>
        <v>5412.1607999999997</v>
      </c>
      <c r="AQ29" s="63">
        <f t="shared" si="96"/>
        <v>4870.9447200000004</v>
      </c>
      <c r="AR29" s="63">
        <f t="shared" si="97"/>
        <v>1082.4321600000001</v>
      </c>
      <c r="AS29" s="65">
        <f t="shared" si="98"/>
        <v>81507.141648000004</v>
      </c>
      <c r="AT29" s="60">
        <v>1</v>
      </c>
      <c r="AU29" s="63">
        <f t="shared" si="99"/>
        <v>66244.848192000005</v>
      </c>
      <c r="AV29" s="63">
        <f t="shared" si="100"/>
        <v>5299.5878553600005</v>
      </c>
      <c r="AW29" s="63">
        <f t="shared" si="101"/>
        <v>5520.4040159999995</v>
      </c>
      <c r="AX29" s="63">
        <f t="shared" si="102"/>
        <v>4968.3636144000002</v>
      </c>
      <c r="AY29" s="63">
        <f t="shared" si="103"/>
        <v>1104.0808032</v>
      </c>
      <c r="AZ29" s="65">
        <f t="shared" si="104"/>
        <v>83137.284480960021</v>
      </c>
      <c r="BA29" s="60">
        <v>1</v>
      </c>
      <c r="BB29" s="63">
        <f t="shared" si="105"/>
        <v>67569.745155840006</v>
      </c>
      <c r="BC29" s="63">
        <f t="shared" si="106"/>
        <v>5405.5796124672006</v>
      </c>
      <c r="BD29" s="63">
        <f t="shared" si="107"/>
        <v>5630.8120963199999</v>
      </c>
      <c r="BE29" s="63">
        <f t="shared" si="108"/>
        <v>5067.7308866880003</v>
      </c>
      <c r="BF29" s="63">
        <f t="shared" si="109"/>
        <v>1126.1624192639999</v>
      </c>
      <c r="BG29" s="65">
        <f t="shared" si="110"/>
        <v>84800.030170579223</v>
      </c>
    </row>
    <row r="30" spans="1:59" x14ac:dyDescent="0.3">
      <c r="A30" s="111"/>
      <c r="B30" s="75" t="s">
        <v>143</v>
      </c>
      <c r="C30" s="75" t="s">
        <v>140</v>
      </c>
      <c r="D30" s="60"/>
      <c r="E30" s="63">
        <v>0</v>
      </c>
      <c r="F30" s="63">
        <v>0</v>
      </c>
      <c r="G30" s="63">
        <v>0</v>
      </c>
      <c r="H30" s="63">
        <v>0</v>
      </c>
      <c r="I30" s="63">
        <v>0</v>
      </c>
      <c r="J30" s="65">
        <f t="shared" si="71"/>
        <v>0</v>
      </c>
      <c r="K30" s="60">
        <v>1</v>
      </c>
      <c r="L30" s="63">
        <v>60000</v>
      </c>
      <c r="M30" s="63">
        <f t="shared" si="72"/>
        <v>4800</v>
      </c>
      <c r="N30" s="63">
        <v>5000</v>
      </c>
      <c r="O30" s="63">
        <f t="shared" si="73"/>
        <v>4500</v>
      </c>
      <c r="P30" s="63">
        <v>1000</v>
      </c>
      <c r="Q30" s="65">
        <f t="shared" si="74"/>
        <v>75300</v>
      </c>
      <c r="R30" s="60">
        <v>1</v>
      </c>
      <c r="S30" s="63">
        <f t="shared" si="75"/>
        <v>61200</v>
      </c>
      <c r="T30" s="63">
        <f t="shared" si="76"/>
        <v>4896</v>
      </c>
      <c r="U30" s="63">
        <f t="shared" si="77"/>
        <v>5100</v>
      </c>
      <c r="V30" s="63">
        <f t="shared" si="78"/>
        <v>4590</v>
      </c>
      <c r="W30" s="63">
        <f t="shared" si="79"/>
        <v>1020</v>
      </c>
      <c r="X30" s="65">
        <f t="shared" si="80"/>
        <v>76806</v>
      </c>
      <c r="Y30" s="60">
        <v>1</v>
      </c>
      <c r="Z30" s="63">
        <f t="shared" si="81"/>
        <v>62424</v>
      </c>
      <c r="AA30" s="63">
        <f t="shared" si="82"/>
        <v>4993.92</v>
      </c>
      <c r="AB30" s="63">
        <f t="shared" si="83"/>
        <v>5202</v>
      </c>
      <c r="AC30" s="63">
        <f t="shared" si="84"/>
        <v>4681.8</v>
      </c>
      <c r="AD30" s="63">
        <f t="shared" si="85"/>
        <v>1040.4000000000001</v>
      </c>
      <c r="AE30" s="65">
        <f t="shared" si="86"/>
        <v>78342.12</v>
      </c>
      <c r="AF30" s="60">
        <v>1</v>
      </c>
      <c r="AG30" s="63">
        <f t="shared" si="87"/>
        <v>63672.480000000003</v>
      </c>
      <c r="AH30" s="63">
        <f t="shared" si="88"/>
        <v>5093.7984000000006</v>
      </c>
      <c r="AI30" s="63">
        <f t="shared" si="89"/>
        <v>5306.04</v>
      </c>
      <c r="AJ30" s="63">
        <f t="shared" si="90"/>
        <v>4775.4359999999997</v>
      </c>
      <c r="AK30" s="63">
        <f t="shared" si="91"/>
        <v>1061.2080000000001</v>
      </c>
      <c r="AL30" s="65">
        <f t="shared" si="92"/>
        <v>79908.962400000004</v>
      </c>
      <c r="AM30" s="60">
        <v>1</v>
      </c>
      <c r="AN30" s="63">
        <f t="shared" si="93"/>
        <v>64945.929600000003</v>
      </c>
      <c r="AO30" s="63">
        <f t="shared" si="94"/>
        <v>5195.674368</v>
      </c>
      <c r="AP30" s="63">
        <f t="shared" si="95"/>
        <v>5412.1607999999997</v>
      </c>
      <c r="AQ30" s="63">
        <f t="shared" si="96"/>
        <v>4870.9447200000004</v>
      </c>
      <c r="AR30" s="63">
        <f t="shared" si="97"/>
        <v>1082.4321600000001</v>
      </c>
      <c r="AS30" s="65">
        <f t="shared" si="98"/>
        <v>81507.141648000004</v>
      </c>
      <c r="AT30" s="60">
        <v>1</v>
      </c>
      <c r="AU30" s="63">
        <f t="shared" si="99"/>
        <v>66244.848192000005</v>
      </c>
      <c r="AV30" s="63">
        <f t="shared" si="100"/>
        <v>5299.5878553600005</v>
      </c>
      <c r="AW30" s="63">
        <f t="shared" si="101"/>
        <v>5520.4040159999995</v>
      </c>
      <c r="AX30" s="63">
        <f t="shared" si="102"/>
        <v>4968.3636144000002</v>
      </c>
      <c r="AY30" s="63">
        <f t="shared" si="103"/>
        <v>1104.0808032</v>
      </c>
      <c r="AZ30" s="65">
        <f t="shared" si="104"/>
        <v>83137.284480960021</v>
      </c>
      <c r="BA30" s="60">
        <v>1</v>
      </c>
      <c r="BB30" s="63">
        <f t="shared" si="105"/>
        <v>67569.745155840006</v>
      </c>
      <c r="BC30" s="63">
        <f t="shared" si="106"/>
        <v>5405.5796124672006</v>
      </c>
      <c r="BD30" s="63">
        <f t="shared" si="107"/>
        <v>5630.8120963199999</v>
      </c>
      <c r="BE30" s="63">
        <f t="shared" si="108"/>
        <v>5067.7308866880003</v>
      </c>
      <c r="BF30" s="63">
        <f t="shared" si="109"/>
        <v>1126.1624192639999</v>
      </c>
      <c r="BG30" s="65">
        <f t="shared" si="110"/>
        <v>84800.030170579223</v>
      </c>
    </row>
    <row r="31" spans="1:59" x14ac:dyDescent="0.3">
      <c r="A31" s="111"/>
      <c r="B31" s="75" t="s">
        <v>144</v>
      </c>
      <c r="C31" s="75" t="s">
        <v>140</v>
      </c>
      <c r="D31" s="60"/>
      <c r="E31" s="63">
        <v>0</v>
      </c>
      <c r="F31" s="63">
        <v>0</v>
      </c>
      <c r="G31" s="63">
        <v>0</v>
      </c>
      <c r="H31" s="63">
        <v>0</v>
      </c>
      <c r="I31" s="63">
        <v>0</v>
      </c>
      <c r="J31" s="65">
        <f t="shared" ref="J31:J40" si="121">SUM(E31:I31)</f>
        <v>0</v>
      </c>
      <c r="K31" s="60">
        <v>1</v>
      </c>
      <c r="L31" s="63">
        <v>60000</v>
      </c>
      <c r="M31" s="63">
        <f t="shared" ref="M31:M40" si="122">L31*0.08</f>
        <v>4800</v>
      </c>
      <c r="N31" s="63">
        <v>5000</v>
      </c>
      <c r="O31" s="63">
        <f t="shared" ref="O31:O40" si="123">L31*0.075</f>
        <v>4500</v>
      </c>
      <c r="P31" s="63">
        <v>1000</v>
      </c>
      <c r="Q31" s="65">
        <f t="shared" ref="Q31:Q40" si="124">SUM(L31:P31)</f>
        <v>75300</v>
      </c>
      <c r="R31" s="60">
        <v>1</v>
      </c>
      <c r="S31" s="63">
        <f t="shared" si="75"/>
        <v>61200</v>
      </c>
      <c r="T31" s="63">
        <f t="shared" si="76"/>
        <v>4896</v>
      </c>
      <c r="U31" s="63">
        <f t="shared" si="77"/>
        <v>5100</v>
      </c>
      <c r="V31" s="63">
        <f t="shared" si="78"/>
        <v>4590</v>
      </c>
      <c r="W31" s="63">
        <f t="shared" si="79"/>
        <v>1020</v>
      </c>
      <c r="X31" s="65">
        <f t="shared" ref="X31:X40" si="125">SUM(S31:W31)</f>
        <v>76806</v>
      </c>
      <c r="Y31" s="60">
        <v>1</v>
      </c>
      <c r="Z31" s="63">
        <f t="shared" si="81"/>
        <v>62424</v>
      </c>
      <c r="AA31" s="63">
        <f t="shared" si="82"/>
        <v>4993.92</v>
      </c>
      <c r="AB31" s="63">
        <f t="shared" si="83"/>
        <v>5202</v>
      </c>
      <c r="AC31" s="63">
        <f t="shared" si="84"/>
        <v>4681.8</v>
      </c>
      <c r="AD31" s="63">
        <f t="shared" si="85"/>
        <v>1040.4000000000001</v>
      </c>
      <c r="AE31" s="65">
        <f t="shared" ref="AE31:AE40" si="126">SUM(Z31:AD31)</f>
        <v>78342.12</v>
      </c>
      <c r="AF31" s="60">
        <v>1</v>
      </c>
      <c r="AG31" s="63">
        <f t="shared" si="87"/>
        <v>63672.480000000003</v>
      </c>
      <c r="AH31" s="63">
        <f t="shared" si="88"/>
        <v>5093.7984000000006</v>
      </c>
      <c r="AI31" s="63">
        <f t="shared" si="89"/>
        <v>5306.04</v>
      </c>
      <c r="AJ31" s="63">
        <f t="shared" si="90"/>
        <v>4775.4359999999997</v>
      </c>
      <c r="AK31" s="63">
        <f t="shared" si="91"/>
        <v>1061.2080000000001</v>
      </c>
      <c r="AL31" s="65">
        <f t="shared" ref="AL31:AL40" si="127">SUM(AG31:AK31)</f>
        <v>79908.962400000004</v>
      </c>
      <c r="AM31" s="60">
        <v>1</v>
      </c>
      <c r="AN31" s="63">
        <f t="shared" si="93"/>
        <v>64945.929600000003</v>
      </c>
      <c r="AO31" s="63">
        <f t="shared" si="94"/>
        <v>5195.674368</v>
      </c>
      <c r="AP31" s="63">
        <f t="shared" si="95"/>
        <v>5412.1607999999997</v>
      </c>
      <c r="AQ31" s="63">
        <f t="shared" si="96"/>
        <v>4870.9447200000004</v>
      </c>
      <c r="AR31" s="63">
        <f t="shared" si="97"/>
        <v>1082.4321600000001</v>
      </c>
      <c r="AS31" s="65">
        <f t="shared" ref="AS31:AS40" si="128">SUM(AN31:AR31)</f>
        <v>81507.141648000004</v>
      </c>
      <c r="AT31" s="60">
        <v>1</v>
      </c>
      <c r="AU31" s="63">
        <f t="shared" si="99"/>
        <v>66244.848192000005</v>
      </c>
      <c r="AV31" s="63">
        <f t="shared" si="100"/>
        <v>5299.5878553600005</v>
      </c>
      <c r="AW31" s="63">
        <f t="shared" si="101"/>
        <v>5520.4040159999995</v>
      </c>
      <c r="AX31" s="63">
        <f t="shared" si="102"/>
        <v>4968.3636144000002</v>
      </c>
      <c r="AY31" s="63">
        <f t="shared" si="103"/>
        <v>1104.0808032</v>
      </c>
      <c r="AZ31" s="65">
        <f t="shared" ref="AZ31:AZ40" si="129">SUM(AU31:AY31)</f>
        <v>83137.284480960021</v>
      </c>
      <c r="BA31" s="60">
        <v>1</v>
      </c>
      <c r="BB31" s="63">
        <f t="shared" si="105"/>
        <v>67569.745155840006</v>
      </c>
      <c r="BC31" s="63">
        <f t="shared" si="106"/>
        <v>5405.5796124672006</v>
      </c>
      <c r="BD31" s="63">
        <f t="shared" si="107"/>
        <v>5630.8120963199999</v>
      </c>
      <c r="BE31" s="63">
        <f t="shared" si="108"/>
        <v>5067.7308866880003</v>
      </c>
      <c r="BF31" s="63">
        <f t="shared" si="109"/>
        <v>1126.1624192639999</v>
      </c>
      <c r="BG31" s="65">
        <f t="shared" ref="BG31:BG40" si="130">SUM(BB31:BF31)</f>
        <v>84800.030170579223</v>
      </c>
    </row>
    <row r="32" spans="1:59" x14ac:dyDescent="0.3">
      <c r="A32" s="111"/>
      <c r="B32" s="75" t="s">
        <v>144</v>
      </c>
      <c r="C32" s="75" t="s">
        <v>140</v>
      </c>
      <c r="D32" s="60"/>
      <c r="E32" s="63">
        <v>0</v>
      </c>
      <c r="F32" s="63">
        <v>0</v>
      </c>
      <c r="G32" s="63">
        <v>0</v>
      </c>
      <c r="H32" s="63">
        <v>0</v>
      </c>
      <c r="I32" s="63">
        <v>0</v>
      </c>
      <c r="J32" s="65">
        <f t="shared" si="121"/>
        <v>0</v>
      </c>
      <c r="K32" s="60">
        <v>1</v>
      </c>
      <c r="L32" s="63">
        <v>60000</v>
      </c>
      <c r="M32" s="63">
        <f t="shared" si="122"/>
        <v>4800</v>
      </c>
      <c r="N32" s="63">
        <v>5000</v>
      </c>
      <c r="O32" s="63">
        <f t="shared" si="123"/>
        <v>4500</v>
      </c>
      <c r="P32" s="63">
        <v>1000</v>
      </c>
      <c r="Q32" s="65">
        <f t="shared" si="124"/>
        <v>75300</v>
      </c>
      <c r="R32" s="60">
        <v>1</v>
      </c>
      <c r="S32" s="63">
        <f t="shared" si="75"/>
        <v>61200</v>
      </c>
      <c r="T32" s="63">
        <f t="shared" si="76"/>
        <v>4896</v>
      </c>
      <c r="U32" s="63">
        <f t="shared" si="77"/>
        <v>5100</v>
      </c>
      <c r="V32" s="63">
        <f t="shared" si="78"/>
        <v>4590</v>
      </c>
      <c r="W32" s="63">
        <f t="shared" si="79"/>
        <v>1020</v>
      </c>
      <c r="X32" s="65">
        <f t="shared" si="125"/>
        <v>76806</v>
      </c>
      <c r="Y32" s="60">
        <v>1</v>
      </c>
      <c r="Z32" s="63">
        <f t="shared" si="81"/>
        <v>62424</v>
      </c>
      <c r="AA32" s="63">
        <f t="shared" si="82"/>
        <v>4993.92</v>
      </c>
      <c r="AB32" s="63">
        <f t="shared" si="83"/>
        <v>5202</v>
      </c>
      <c r="AC32" s="63">
        <f t="shared" si="84"/>
        <v>4681.8</v>
      </c>
      <c r="AD32" s="63">
        <f t="shared" si="85"/>
        <v>1040.4000000000001</v>
      </c>
      <c r="AE32" s="65">
        <f t="shared" si="126"/>
        <v>78342.12</v>
      </c>
      <c r="AF32" s="60">
        <v>1</v>
      </c>
      <c r="AG32" s="63">
        <f t="shared" si="87"/>
        <v>63672.480000000003</v>
      </c>
      <c r="AH32" s="63">
        <f t="shared" si="88"/>
        <v>5093.7984000000006</v>
      </c>
      <c r="AI32" s="63">
        <f t="shared" si="89"/>
        <v>5306.04</v>
      </c>
      <c r="AJ32" s="63">
        <f t="shared" si="90"/>
        <v>4775.4359999999997</v>
      </c>
      <c r="AK32" s="63">
        <f t="shared" si="91"/>
        <v>1061.2080000000001</v>
      </c>
      <c r="AL32" s="65">
        <f t="shared" si="127"/>
        <v>79908.962400000004</v>
      </c>
      <c r="AM32" s="60">
        <v>1</v>
      </c>
      <c r="AN32" s="63">
        <f t="shared" si="93"/>
        <v>64945.929600000003</v>
      </c>
      <c r="AO32" s="63">
        <f t="shared" si="94"/>
        <v>5195.674368</v>
      </c>
      <c r="AP32" s="63">
        <f t="shared" si="95"/>
        <v>5412.1607999999997</v>
      </c>
      <c r="AQ32" s="63">
        <f t="shared" si="96"/>
        <v>4870.9447200000004</v>
      </c>
      <c r="AR32" s="63">
        <f t="shared" si="97"/>
        <v>1082.4321600000001</v>
      </c>
      <c r="AS32" s="65">
        <f t="shared" si="128"/>
        <v>81507.141648000004</v>
      </c>
      <c r="AT32" s="60">
        <v>1</v>
      </c>
      <c r="AU32" s="63">
        <f t="shared" si="99"/>
        <v>66244.848192000005</v>
      </c>
      <c r="AV32" s="63">
        <f t="shared" si="100"/>
        <v>5299.5878553600005</v>
      </c>
      <c r="AW32" s="63">
        <f t="shared" si="101"/>
        <v>5520.4040159999995</v>
      </c>
      <c r="AX32" s="63">
        <f t="shared" si="102"/>
        <v>4968.3636144000002</v>
      </c>
      <c r="AY32" s="63">
        <f t="shared" si="103"/>
        <v>1104.0808032</v>
      </c>
      <c r="AZ32" s="65">
        <f t="shared" si="129"/>
        <v>83137.284480960021</v>
      </c>
      <c r="BA32" s="60">
        <v>1</v>
      </c>
      <c r="BB32" s="63">
        <f t="shared" si="105"/>
        <v>67569.745155840006</v>
      </c>
      <c r="BC32" s="63">
        <f t="shared" si="106"/>
        <v>5405.5796124672006</v>
      </c>
      <c r="BD32" s="63">
        <f t="shared" si="107"/>
        <v>5630.8120963199999</v>
      </c>
      <c r="BE32" s="63">
        <f t="shared" si="108"/>
        <v>5067.7308866880003</v>
      </c>
      <c r="BF32" s="63">
        <f t="shared" si="109"/>
        <v>1126.1624192639999</v>
      </c>
      <c r="BG32" s="65">
        <f t="shared" si="130"/>
        <v>84800.030170579223</v>
      </c>
    </row>
    <row r="33" spans="1:59" x14ac:dyDescent="0.3">
      <c r="A33" s="111"/>
      <c r="B33" s="75" t="s">
        <v>144</v>
      </c>
      <c r="C33" s="75" t="s">
        <v>140</v>
      </c>
      <c r="D33" s="60"/>
      <c r="E33" s="63">
        <v>0</v>
      </c>
      <c r="F33" s="63">
        <v>0</v>
      </c>
      <c r="G33" s="63">
        <v>0</v>
      </c>
      <c r="H33" s="63">
        <v>0</v>
      </c>
      <c r="I33" s="63">
        <v>0</v>
      </c>
      <c r="J33" s="65">
        <f t="shared" si="121"/>
        <v>0</v>
      </c>
      <c r="K33" s="60">
        <v>1</v>
      </c>
      <c r="L33" s="63">
        <v>60000</v>
      </c>
      <c r="M33" s="63">
        <f t="shared" si="122"/>
        <v>4800</v>
      </c>
      <c r="N33" s="63">
        <v>5000</v>
      </c>
      <c r="O33" s="63">
        <f t="shared" si="123"/>
        <v>4500</v>
      </c>
      <c r="P33" s="63">
        <v>1000</v>
      </c>
      <c r="Q33" s="65">
        <f t="shared" si="124"/>
        <v>75300</v>
      </c>
      <c r="R33" s="60">
        <v>1</v>
      </c>
      <c r="S33" s="63">
        <f t="shared" si="75"/>
        <v>61200</v>
      </c>
      <c r="T33" s="63">
        <f t="shared" si="76"/>
        <v>4896</v>
      </c>
      <c r="U33" s="63">
        <f t="shared" si="77"/>
        <v>5100</v>
      </c>
      <c r="V33" s="63">
        <f t="shared" si="78"/>
        <v>4590</v>
      </c>
      <c r="W33" s="63">
        <f t="shared" si="79"/>
        <v>1020</v>
      </c>
      <c r="X33" s="65">
        <f t="shared" si="125"/>
        <v>76806</v>
      </c>
      <c r="Y33" s="60">
        <v>1</v>
      </c>
      <c r="Z33" s="63">
        <f t="shared" si="81"/>
        <v>62424</v>
      </c>
      <c r="AA33" s="63">
        <f t="shared" si="82"/>
        <v>4993.92</v>
      </c>
      <c r="AB33" s="63">
        <f t="shared" si="83"/>
        <v>5202</v>
      </c>
      <c r="AC33" s="63">
        <f t="shared" si="84"/>
        <v>4681.8</v>
      </c>
      <c r="AD33" s="63">
        <f t="shared" si="85"/>
        <v>1040.4000000000001</v>
      </c>
      <c r="AE33" s="65">
        <f t="shared" si="126"/>
        <v>78342.12</v>
      </c>
      <c r="AF33" s="60">
        <v>1</v>
      </c>
      <c r="AG33" s="63">
        <f t="shared" si="87"/>
        <v>63672.480000000003</v>
      </c>
      <c r="AH33" s="63">
        <f t="shared" si="88"/>
        <v>5093.7984000000006</v>
      </c>
      <c r="AI33" s="63">
        <f t="shared" si="89"/>
        <v>5306.04</v>
      </c>
      <c r="AJ33" s="63">
        <f t="shared" si="90"/>
        <v>4775.4359999999997</v>
      </c>
      <c r="AK33" s="63">
        <f t="shared" si="91"/>
        <v>1061.2080000000001</v>
      </c>
      <c r="AL33" s="65">
        <f t="shared" si="127"/>
        <v>79908.962400000004</v>
      </c>
      <c r="AM33" s="60">
        <v>1</v>
      </c>
      <c r="AN33" s="63">
        <f t="shared" si="93"/>
        <v>64945.929600000003</v>
      </c>
      <c r="AO33" s="63">
        <f t="shared" si="94"/>
        <v>5195.674368</v>
      </c>
      <c r="AP33" s="63">
        <f t="shared" si="95"/>
        <v>5412.1607999999997</v>
      </c>
      <c r="AQ33" s="63">
        <f t="shared" si="96"/>
        <v>4870.9447200000004</v>
      </c>
      <c r="AR33" s="63">
        <f t="shared" si="97"/>
        <v>1082.4321600000001</v>
      </c>
      <c r="AS33" s="65">
        <f t="shared" si="128"/>
        <v>81507.141648000004</v>
      </c>
      <c r="AT33" s="60">
        <v>1</v>
      </c>
      <c r="AU33" s="63">
        <f t="shared" si="99"/>
        <v>66244.848192000005</v>
      </c>
      <c r="AV33" s="63">
        <f t="shared" si="100"/>
        <v>5299.5878553600005</v>
      </c>
      <c r="AW33" s="63">
        <f t="shared" si="101"/>
        <v>5520.4040159999995</v>
      </c>
      <c r="AX33" s="63">
        <f t="shared" si="102"/>
        <v>4968.3636144000002</v>
      </c>
      <c r="AY33" s="63">
        <f t="shared" si="103"/>
        <v>1104.0808032</v>
      </c>
      <c r="AZ33" s="65">
        <f t="shared" si="129"/>
        <v>83137.284480960021</v>
      </c>
      <c r="BA33" s="60">
        <v>1</v>
      </c>
      <c r="BB33" s="63">
        <f t="shared" si="105"/>
        <v>67569.745155840006</v>
      </c>
      <c r="BC33" s="63">
        <f t="shared" si="106"/>
        <v>5405.5796124672006</v>
      </c>
      <c r="BD33" s="63">
        <f t="shared" si="107"/>
        <v>5630.8120963199999</v>
      </c>
      <c r="BE33" s="63">
        <f t="shared" si="108"/>
        <v>5067.7308866880003</v>
      </c>
      <c r="BF33" s="63">
        <f t="shared" si="109"/>
        <v>1126.1624192639999</v>
      </c>
      <c r="BG33" s="65">
        <f t="shared" si="130"/>
        <v>84800.030170579223</v>
      </c>
    </row>
    <row r="34" spans="1:59" x14ac:dyDescent="0.3">
      <c r="A34" s="111"/>
      <c r="B34" s="75" t="s">
        <v>144</v>
      </c>
      <c r="C34" s="75" t="s">
        <v>140</v>
      </c>
      <c r="D34" s="60"/>
      <c r="E34" s="63">
        <v>0</v>
      </c>
      <c r="F34" s="63">
        <v>0</v>
      </c>
      <c r="G34" s="63">
        <v>0</v>
      </c>
      <c r="H34" s="63">
        <v>0</v>
      </c>
      <c r="I34" s="63">
        <v>0</v>
      </c>
      <c r="J34" s="65">
        <f t="shared" si="121"/>
        <v>0</v>
      </c>
      <c r="K34" s="60">
        <v>1</v>
      </c>
      <c r="L34" s="63">
        <v>60000</v>
      </c>
      <c r="M34" s="63">
        <f t="shared" si="122"/>
        <v>4800</v>
      </c>
      <c r="N34" s="63">
        <v>5000</v>
      </c>
      <c r="O34" s="63">
        <f t="shared" si="123"/>
        <v>4500</v>
      </c>
      <c r="P34" s="63">
        <v>1000</v>
      </c>
      <c r="Q34" s="65">
        <f t="shared" si="124"/>
        <v>75300</v>
      </c>
      <c r="R34" s="60">
        <v>1</v>
      </c>
      <c r="S34" s="63">
        <f t="shared" si="75"/>
        <v>61200</v>
      </c>
      <c r="T34" s="63">
        <f t="shared" si="76"/>
        <v>4896</v>
      </c>
      <c r="U34" s="63">
        <f t="shared" si="77"/>
        <v>5100</v>
      </c>
      <c r="V34" s="63">
        <f t="shared" si="78"/>
        <v>4590</v>
      </c>
      <c r="W34" s="63">
        <f t="shared" si="79"/>
        <v>1020</v>
      </c>
      <c r="X34" s="65">
        <f t="shared" si="125"/>
        <v>76806</v>
      </c>
      <c r="Y34" s="60">
        <v>1</v>
      </c>
      <c r="Z34" s="63">
        <f t="shared" si="81"/>
        <v>62424</v>
      </c>
      <c r="AA34" s="63">
        <f t="shared" si="82"/>
        <v>4993.92</v>
      </c>
      <c r="AB34" s="63">
        <f t="shared" si="83"/>
        <v>5202</v>
      </c>
      <c r="AC34" s="63">
        <f t="shared" si="84"/>
        <v>4681.8</v>
      </c>
      <c r="AD34" s="63">
        <f t="shared" si="85"/>
        <v>1040.4000000000001</v>
      </c>
      <c r="AE34" s="65">
        <f t="shared" si="126"/>
        <v>78342.12</v>
      </c>
      <c r="AF34" s="60">
        <v>1</v>
      </c>
      <c r="AG34" s="63">
        <f t="shared" si="87"/>
        <v>63672.480000000003</v>
      </c>
      <c r="AH34" s="63">
        <f t="shared" si="88"/>
        <v>5093.7984000000006</v>
      </c>
      <c r="AI34" s="63">
        <f t="shared" si="89"/>
        <v>5306.04</v>
      </c>
      <c r="AJ34" s="63">
        <f t="shared" si="90"/>
        <v>4775.4359999999997</v>
      </c>
      <c r="AK34" s="63">
        <f t="shared" si="91"/>
        <v>1061.2080000000001</v>
      </c>
      <c r="AL34" s="65">
        <f t="shared" si="127"/>
        <v>79908.962400000004</v>
      </c>
      <c r="AM34" s="60">
        <v>1</v>
      </c>
      <c r="AN34" s="63">
        <f t="shared" si="93"/>
        <v>64945.929600000003</v>
      </c>
      <c r="AO34" s="63">
        <f t="shared" si="94"/>
        <v>5195.674368</v>
      </c>
      <c r="AP34" s="63">
        <f t="shared" si="95"/>
        <v>5412.1607999999997</v>
      </c>
      <c r="AQ34" s="63">
        <f t="shared" si="96"/>
        <v>4870.9447200000004</v>
      </c>
      <c r="AR34" s="63">
        <f t="shared" si="97"/>
        <v>1082.4321600000001</v>
      </c>
      <c r="AS34" s="65">
        <f t="shared" si="128"/>
        <v>81507.141648000004</v>
      </c>
      <c r="AT34" s="60">
        <v>1</v>
      </c>
      <c r="AU34" s="63">
        <f t="shared" si="99"/>
        <v>66244.848192000005</v>
      </c>
      <c r="AV34" s="63">
        <f t="shared" si="100"/>
        <v>5299.5878553600005</v>
      </c>
      <c r="AW34" s="63">
        <f t="shared" si="101"/>
        <v>5520.4040159999995</v>
      </c>
      <c r="AX34" s="63">
        <f t="shared" si="102"/>
        <v>4968.3636144000002</v>
      </c>
      <c r="AY34" s="63">
        <f t="shared" si="103"/>
        <v>1104.0808032</v>
      </c>
      <c r="AZ34" s="65">
        <f t="shared" si="129"/>
        <v>83137.284480960021</v>
      </c>
      <c r="BA34" s="60">
        <v>1</v>
      </c>
      <c r="BB34" s="63">
        <f t="shared" si="105"/>
        <v>67569.745155840006</v>
      </c>
      <c r="BC34" s="63">
        <f t="shared" si="106"/>
        <v>5405.5796124672006</v>
      </c>
      <c r="BD34" s="63">
        <f t="shared" si="107"/>
        <v>5630.8120963199999</v>
      </c>
      <c r="BE34" s="63">
        <f t="shared" si="108"/>
        <v>5067.7308866880003</v>
      </c>
      <c r="BF34" s="63">
        <f t="shared" si="109"/>
        <v>1126.1624192639999</v>
      </c>
      <c r="BG34" s="65">
        <f t="shared" si="130"/>
        <v>84800.030170579223</v>
      </c>
    </row>
    <row r="35" spans="1:59" x14ac:dyDescent="0.3">
      <c r="A35" s="111"/>
      <c r="B35" s="75" t="s">
        <v>144</v>
      </c>
      <c r="C35" s="75" t="s">
        <v>140</v>
      </c>
      <c r="D35" s="60"/>
      <c r="E35" s="63">
        <v>0</v>
      </c>
      <c r="F35" s="63">
        <v>0</v>
      </c>
      <c r="G35" s="63">
        <v>0</v>
      </c>
      <c r="H35" s="63">
        <v>0</v>
      </c>
      <c r="I35" s="63">
        <v>0</v>
      </c>
      <c r="J35" s="65">
        <f t="shared" si="121"/>
        <v>0</v>
      </c>
      <c r="K35" s="60">
        <v>1</v>
      </c>
      <c r="L35" s="63">
        <v>60000</v>
      </c>
      <c r="M35" s="63">
        <f t="shared" si="122"/>
        <v>4800</v>
      </c>
      <c r="N35" s="63">
        <v>5000</v>
      </c>
      <c r="O35" s="63">
        <f t="shared" si="123"/>
        <v>4500</v>
      </c>
      <c r="P35" s="63">
        <v>1000</v>
      </c>
      <c r="Q35" s="65">
        <f t="shared" si="124"/>
        <v>75300</v>
      </c>
      <c r="R35" s="60">
        <v>1</v>
      </c>
      <c r="S35" s="63">
        <f t="shared" si="75"/>
        <v>61200</v>
      </c>
      <c r="T35" s="63">
        <f t="shared" si="76"/>
        <v>4896</v>
      </c>
      <c r="U35" s="63">
        <f t="shared" si="77"/>
        <v>5100</v>
      </c>
      <c r="V35" s="63">
        <f t="shared" si="78"/>
        <v>4590</v>
      </c>
      <c r="W35" s="63">
        <f t="shared" si="79"/>
        <v>1020</v>
      </c>
      <c r="X35" s="65">
        <f t="shared" si="125"/>
        <v>76806</v>
      </c>
      <c r="Y35" s="60">
        <v>1</v>
      </c>
      <c r="Z35" s="63">
        <f t="shared" si="81"/>
        <v>62424</v>
      </c>
      <c r="AA35" s="63">
        <f t="shared" si="82"/>
        <v>4993.92</v>
      </c>
      <c r="AB35" s="63">
        <f t="shared" si="83"/>
        <v>5202</v>
      </c>
      <c r="AC35" s="63">
        <f t="shared" si="84"/>
        <v>4681.8</v>
      </c>
      <c r="AD35" s="63">
        <f t="shared" si="85"/>
        <v>1040.4000000000001</v>
      </c>
      <c r="AE35" s="65">
        <f t="shared" si="126"/>
        <v>78342.12</v>
      </c>
      <c r="AF35" s="60">
        <v>1</v>
      </c>
      <c r="AG35" s="63">
        <f t="shared" si="87"/>
        <v>63672.480000000003</v>
      </c>
      <c r="AH35" s="63">
        <f t="shared" si="88"/>
        <v>5093.7984000000006</v>
      </c>
      <c r="AI35" s="63">
        <f t="shared" si="89"/>
        <v>5306.04</v>
      </c>
      <c r="AJ35" s="63">
        <f t="shared" si="90"/>
        <v>4775.4359999999997</v>
      </c>
      <c r="AK35" s="63">
        <f t="shared" si="91"/>
        <v>1061.2080000000001</v>
      </c>
      <c r="AL35" s="65">
        <f t="shared" si="127"/>
        <v>79908.962400000004</v>
      </c>
      <c r="AM35" s="60">
        <v>1</v>
      </c>
      <c r="AN35" s="63">
        <f t="shared" si="93"/>
        <v>64945.929600000003</v>
      </c>
      <c r="AO35" s="63">
        <f t="shared" si="94"/>
        <v>5195.674368</v>
      </c>
      <c r="AP35" s="63">
        <f t="shared" si="95"/>
        <v>5412.1607999999997</v>
      </c>
      <c r="AQ35" s="63">
        <f t="shared" si="96"/>
        <v>4870.9447200000004</v>
      </c>
      <c r="AR35" s="63">
        <f t="shared" si="97"/>
        <v>1082.4321600000001</v>
      </c>
      <c r="AS35" s="65">
        <f t="shared" si="128"/>
        <v>81507.141648000004</v>
      </c>
      <c r="AT35" s="60">
        <v>1</v>
      </c>
      <c r="AU35" s="63">
        <f t="shared" si="99"/>
        <v>66244.848192000005</v>
      </c>
      <c r="AV35" s="63">
        <f t="shared" si="100"/>
        <v>5299.5878553600005</v>
      </c>
      <c r="AW35" s="63">
        <f t="shared" si="101"/>
        <v>5520.4040159999995</v>
      </c>
      <c r="AX35" s="63">
        <f t="shared" si="102"/>
        <v>4968.3636144000002</v>
      </c>
      <c r="AY35" s="63">
        <f t="shared" si="103"/>
        <v>1104.0808032</v>
      </c>
      <c r="AZ35" s="65">
        <f t="shared" si="129"/>
        <v>83137.284480960021</v>
      </c>
      <c r="BA35" s="60">
        <v>1</v>
      </c>
      <c r="BB35" s="63">
        <f t="shared" si="105"/>
        <v>67569.745155840006</v>
      </c>
      <c r="BC35" s="63">
        <f t="shared" si="106"/>
        <v>5405.5796124672006</v>
      </c>
      <c r="BD35" s="63">
        <f t="shared" si="107"/>
        <v>5630.8120963199999</v>
      </c>
      <c r="BE35" s="63">
        <f t="shared" si="108"/>
        <v>5067.7308866880003</v>
      </c>
      <c r="BF35" s="63">
        <f t="shared" si="109"/>
        <v>1126.1624192639999</v>
      </c>
      <c r="BG35" s="65">
        <f t="shared" si="130"/>
        <v>84800.030170579223</v>
      </c>
    </row>
    <row r="36" spans="1:59" x14ac:dyDescent="0.3">
      <c r="A36" s="111"/>
      <c r="B36" s="75" t="s">
        <v>171</v>
      </c>
      <c r="C36" s="75" t="s">
        <v>140</v>
      </c>
      <c r="D36" s="60"/>
      <c r="E36" s="63">
        <v>0</v>
      </c>
      <c r="F36" s="63">
        <v>0</v>
      </c>
      <c r="G36" s="63">
        <v>0</v>
      </c>
      <c r="H36" s="63">
        <v>0</v>
      </c>
      <c r="I36" s="63">
        <v>0</v>
      </c>
      <c r="J36" s="65">
        <f t="shared" si="121"/>
        <v>0</v>
      </c>
      <c r="K36" s="60">
        <v>1</v>
      </c>
      <c r="L36" s="63">
        <v>60000</v>
      </c>
      <c r="M36" s="63">
        <f t="shared" si="122"/>
        <v>4800</v>
      </c>
      <c r="N36" s="63">
        <v>5000</v>
      </c>
      <c r="O36" s="63">
        <f t="shared" si="123"/>
        <v>4500</v>
      </c>
      <c r="P36" s="63">
        <v>1000</v>
      </c>
      <c r="Q36" s="65">
        <f t="shared" si="124"/>
        <v>75300</v>
      </c>
      <c r="R36" s="60">
        <v>1</v>
      </c>
      <c r="S36" s="63">
        <f t="shared" si="75"/>
        <v>61200</v>
      </c>
      <c r="T36" s="63">
        <f t="shared" si="76"/>
        <v>4896</v>
      </c>
      <c r="U36" s="63">
        <f t="shared" si="77"/>
        <v>5100</v>
      </c>
      <c r="V36" s="63">
        <f t="shared" si="78"/>
        <v>4590</v>
      </c>
      <c r="W36" s="63">
        <f t="shared" si="79"/>
        <v>1020</v>
      </c>
      <c r="X36" s="65">
        <f t="shared" si="125"/>
        <v>76806</v>
      </c>
      <c r="Y36" s="60">
        <v>1</v>
      </c>
      <c r="Z36" s="63">
        <f t="shared" si="81"/>
        <v>62424</v>
      </c>
      <c r="AA36" s="63">
        <f t="shared" si="82"/>
        <v>4993.92</v>
      </c>
      <c r="AB36" s="63">
        <f t="shared" si="83"/>
        <v>5202</v>
      </c>
      <c r="AC36" s="63">
        <f t="shared" si="84"/>
        <v>4681.8</v>
      </c>
      <c r="AD36" s="63">
        <f t="shared" si="85"/>
        <v>1040.4000000000001</v>
      </c>
      <c r="AE36" s="65">
        <f t="shared" si="126"/>
        <v>78342.12</v>
      </c>
      <c r="AF36" s="60">
        <v>1</v>
      </c>
      <c r="AG36" s="63">
        <f t="shared" si="87"/>
        <v>63672.480000000003</v>
      </c>
      <c r="AH36" s="63">
        <f t="shared" si="88"/>
        <v>5093.7984000000006</v>
      </c>
      <c r="AI36" s="63">
        <f t="shared" si="89"/>
        <v>5306.04</v>
      </c>
      <c r="AJ36" s="63">
        <f t="shared" si="90"/>
        <v>4775.4359999999997</v>
      </c>
      <c r="AK36" s="63">
        <f t="shared" si="91"/>
        <v>1061.2080000000001</v>
      </c>
      <c r="AL36" s="65">
        <f t="shared" si="127"/>
        <v>79908.962400000004</v>
      </c>
      <c r="AM36" s="60">
        <v>1</v>
      </c>
      <c r="AN36" s="63">
        <f t="shared" si="93"/>
        <v>64945.929600000003</v>
      </c>
      <c r="AO36" s="63">
        <f t="shared" si="94"/>
        <v>5195.674368</v>
      </c>
      <c r="AP36" s="63">
        <f t="shared" si="95"/>
        <v>5412.1607999999997</v>
      </c>
      <c r="AQ36" s="63">
        <f t="shared" si="96"/>
        <v>4870.9447200000004</v>
      </c>
      <c r="AR36" s="63">
        <f t="shared" si="97"/>
        <v>1082.4321600000001</v>
      </c>
      <c r="AS36" s="65">
        <f t="shared" si="128"/>
        <v>81507.141648000004</v>
      </c>
      <c r="AT36" s="60">
        <v>1</v>
      </c>
      <c r="AU36" s="63">
        <f t="shared" si="99"/>
        <v>66244.848192000005</v>
      </c>
      <c r="AV36" s="63">
        <f t="shared" si="100"/>
        <v>5299.5878553600005</v>
      </c>
      <c r="AW36" s="63">
        <f t="shared" si="101"/>
        <v>5520.4040159999995</v>
      </c>
      <c r="AX36" s="63">
        <f t="shared" si="102"/>
        <v>4968.3636144000002</v>
      </c>
      <c r="AY36" s="63">
        <f t="shared" si="103"/>
        <v>1104.0808032</v>
      </c>
      <c r="AZ36" s="65">
        <f t="shared" si="129"/>
        <v>83137.284480960021</v>
      </c>
      <c r="BA36" s="60">
        <v>1</v>
      </c>
      <c r="BB36" s="63">
        <f t="shared" si="105"/>
        <v>67569.745155840006</v>
      </c>
      <c r="BC36" s="63">
        <f t="shared" si="106"/>
        <v>5405.5796124672006</v>
      </c>
      <c r="BD36" s="63">
        <f t="shared" si="107"/>
        <v>5630.8120963199999</v>
      </c>
      <c r="BE36" s="63">
        <f t="shared" si="108"/>
        <v>5067.7308866880003</v>
      </c>
      <c r="BF36" s="63">
        <f t="shared" si="109"/>
        <v>1126.1624192639999</v>
      </c>
      <c r="BG36" s="65">
        <f t="shared" si="130"/>
        <v>84800.030170579223</v>
      </c>
    </row>
    <row r="37" spans="1:59" x14ac:dyDescent="0.3">
      <c r="A37" s="111"/>
      <c r="B37" s="75" t="s">
        <v>172</v>
      </c>
      <c r="C37" s="75" t="s">
        <v>140</v>
      </c>
      <c r="D37" s="60"/>
      <c r="E37" s="63">
        <v>0</v>
      </c>
      <c r="F37" s="63">
        <v>0</v>
      </c>
      <c r="G37" s="63">
        <v>0</v>
      </c>
      <c r="H37" s="63">
        <v>0</v>
      </c>
      <c r="I37" s="63">
        <v>0</v>
      </c>
      <c r="J37" s="65">
        <f t="shared" si="121"/>
        <v>0</v>
      </c>
      <c r="K37" s="60">
        <v>1</v>
      </c>
      <c r="L37" s="63">
        <v>60000</v>
      </c>
      <c r="M37" s="63">
        <f t="shared" si="122"/>
        <v>4800</v>
      </c>
      <c r="N37" s="63">
        <v>5000</v>
      </c>
      <c r="O37" s="63">
        <f t="shared" si="123"/>
        <v>4500</v>
      </c>
      <c r="P37" s="63">
        <v>1000</v>
      </c>
      <c r="Q37" s="65">
        <f t="shared" si="124"/>
        <v>75300</v>
      </c>
      <c r="R37" s="60">
        <v>1</v>
      </c>
      <c r="S37" s="63">
        <f t="shared" si="75"/>
        <v>61200</v>
      </c>
      <c r="T37" s="63">
        <f t="shared" si="76"/>
        <v>4896</v>
      </c>
      <c r="U37" s="63">
        <f t="shared" si="77"/>
        <v>5100</v>
      </c>
      <c r="V37" s="63">
        <f t="shared" si="78"/>
        <v>4590</v>
      </c>
      <c r="W37" s="63">
        <f t="shared" si="79"/>
        <v>1020</v>
      </c>
      <c r="X37" s="65">
        <f t="shared" si="125"/>
        <v>76806</v>
      </c>
      <c r="Y37" s="60">
        <v>1</v>
      </c>
      <c r="Z37" s="63">
        <f t="shared" si="81"/>
        <v>62424</v>
      </c>
      <c r="AA37" s="63">
        <f t="shared" si="82"/>
        <v>4993.92</v>
      </c>
      <c r="AB37" s="63">
        <f t="shared" si="83"/>
        <v>5202</v>
      </c>
      <c r="AC37" s="63">
        <f t="shared" si="84"/>
        <v>4681.8</v>
      </c>
      <c r="AD37" s="63">
        <f t="shared" si="85"/>
        <v>1040.4000000000001</v>
      </c>
      <c r="AE37" s="65">
        <f t="shared" si="126"/>
        <v>78342.12</v>
      </c>
      <c r="AF37" s="60">
        <v>1</v>
      </c>
      <c r="AG37" s="63">
        <f t="shared" si="87"/>
        <v>63672.480000000003</v>
      </c>
      <c r="AH37" s="63">
        <f t="shared" si="88"/>
        <v>5093.7984000000006</v>
      </c>
      <c r="AI37" s="63">
        <f t="shared" si="89"/>
        <v>5306.04</v>
      </c>
      <c r="AJ37" s="63">
        <f t="shared" si="90"/>
        <v>4775.4359999999997</v>
      </c>
      <c r="AK37" s="63">
        <f t="shared" si="91"/>
        <v>1061.2080000000001</v>
      </c>
      <c r="AL37" s="65">
        <f t="shared" si="127"/>
        <v>79908.962400000004</v>
      </c>
      <c r="AM37" s="60">
        <v>1</v>
      </c>
      <c r="AN37" s="63">
        <f t="shared" si="93"/>
        <v>64945.929600000003</v>
      </c>
      <c r="AO37" s="63">
        <f t="shared" si="94"/>
        <v>5195.674368</v>
      </c>
      <c r="AP37" s="63">
        <f t="shared" si="95"/>
        <v>5412.1607999999997</v>
      </c>
      <c r="AQ37" s="63">
        <f t="shared" si="96"/>
        <v>4870.9447200000004</v>
      </c>
      <c r="AR37" s="63">
        <f t="shared" si="97"/>
        <v>1082.4321600000001</v>
      </c>
      <c r="AS37" s="65">
        <f t="shared" si="128"/>
        <v>81507.141648000004</v>
      </c>
      <c r="AT37" s="60">
        <v>1</v>
      </c>
      <c r="AU37" s="63">
        <f t="shared" si="99"/>
        <v>66244.848192000005</v>
      </c>
      <c r="AV37" s="63">
        <f t="shared" si="100"/>
        <v>5299.5878553600005</v>
      </c>
      <c r="AW37" s="63">
        <f t="shared" si="101"/>
        <v>5520.4040159999995</v>
      </c>
      <c r="AX37" s="63">
        <f t="shared" si="102"/>
        <v>4968.3636144000002</v>
      </c>
      <c r="AY37" s="63">
        <f t="shared" si="103"/>
        <v>1104.0808032</v>
      </c>
      <c r="AZ37" s="65">
        <f t="shared" si="129"/>
        <v>83137.284480960021</v>
      </c>
      <c r="BA37" s="60">
        <v>1</v>
      </c>
      <c r="BB37" s="63">
        <f t="shared" si="105"/>
        <v>67569.745155840006</v>
      </c>
      <c r="BC37" s="63">
        <f t="shared" si="106"/>
        <v>5405.5796124672006</v>
      </c>
      <c r="BD37" s="63">
        <f t="shared" si="107"/>
        <v>5630.8120963199999</v>
      </c>
      <c r="BE37" s="63">
        <f t="shared" si="108"/>
        <v>5067.7308866880003</v>
      </c>
      <c r="BF37" s="63">
        <f t="shared" si="109"/>
        <v>1126.1624192639999</v>
      </c>
      <c r="BG37" s="65">
        <f t="shared" si="130"/>
        <v>84800.030170579223</v>
      </c>
    </row>
    <row r="38" spans="1:59" x14ac:dyDescent="0.3">
      <c r="A38" s="111"/>
      <c r="B38" s="75" t="s">
        <v>173</v>
      </c>
      <c r="C38" s="75" t="s">
        <v>140</v>
      </c>
      <c r="D38" s="60"/>
      <c r="E38" s="63">
        <v>0</v>
      </c>
      <c r="F38" s="63">
        <v>0</v>
      </c>
      <c r="G38" s="63">
        <v>0</v>
      </c>
      <c r="H38" s="63">
        <v>0</v>
      </c>
      <c r="I38" s="63">
        <v>0</v>
      </c>
      <c r="J38" s="65">
        <f t="shared" ref="J38:J39" si="131">SUM(E38:I38)</f>
        <v>0</v>
      </c>
      <c r="K38" s="60">
        <v>1</v>
      </c>
      <c r="L38" s="63">
        <v>60000</v>
      </c>
      <c r="M38" s="63">
        <f t="shared" ref="M38:M39" si="132">L38*0.08</f>
        <v>4800</v>
      </c>
      <c r="N38" s="63">
        <v>5000</v>
      </c>
      <c r="O38" s="63">
        <f t="shared" ref="O38:O39" si="133">L38*0.075</f>
        <v>4500</v>
      </c>
      <c r="P38" s="63">
        <v>1000</v>
      </c>
      <c r="Q38" s="65">
        <f t="shared" ref="Q38:Q39" si="134">SUM(L38:P38)</f>
        <v>75300</v>
      </c>
      <c r="R38" s="60">
        <v>1</v>
      </c>
      <c r="S38" s="63">
        <f t="shared" si="75"/>
        <v>61200</v>
      </c>
      <c r="T38" s="63">
        <f t="shared" si="76"/>
        <v>4896</v>
      </c>
      <c r="U38" s="63">
        <f t="shared" si="77"/>
        <v>5100</v>
      </c>
      <c r="V38" s="63">
        <f t="shared" si="78"/>
        <v>4590</v>
      </c>
      <c r="W38" s="63">
        <f t="shared" si="79"/>
        <v>1020</v>
      </c>
      <c r="X38" s="65">
        <f t="shared" ref="X38:X39" si="135">SUM(S38:W38)</f>
        <v>76806</v>
      </c>
      <c r="Y38" s="60">
        <v>1</v>
      </c>
      <c r="Z38" s="63">
        <f t="shared" si="81"/>
        <v>62424</v>
      </c>
      <c r="AA38" s="63">
        <f t="shared" si="82"/>
        <v>4993.92</v>
      </c>
      <c r="AB38" s="63">
        <f t="shared" si="83"/>
        <v>5202</v>
      </c>
      <c r="AC38" s="63">
        <f t="shared" si="84"/>
        <v>4681.8</v>
      </c>
      <c r="AD38" s="63">
        <f t="shared" si="85"/>
        <v>1040.4000000000001</v>
      </c>
      <c r="AE38" s="65">
        <f t="shared" ref="AE38:AE39" si="136">SUM(Z38:AD38)</f>
        <v>78342.12</v>
      </c>
      <c r="AF38" s="60">
        <v>1</v>
      </c>
      <c r="AG38" s="63">
        <f t="shared" si="87"/>
        <v>63672.480000000003</v>
      </c>
      <c r="AH38" s="63">
        <f t="shared" si="88"/>
        <v>5093.7984000000006</v>
      </c>
      <c r="AI38" s="63">
        <f t="shared" si="89"/>
        <v>5306.04</v>
      </c>
      <c r="AJ38" s="63">
        <f t="shared" si="90"/>
        <v>4775.4359999999997</v>
      </c>
      <c r="AK38" s="63">
        <f t="shared" si="91"/>
        <v>1061.2080000000001</v>
      </c>
      <c r="AL38" s="65">
        <f t="shared" ref="AL38:AL39" si="137">SUM(AG38:AK38)</f>
        <v>79908.962400000004</v>
      </c>
      <c r="AM38" s="60">
        <v>1</v>
      </c>
      <c r="AN38" s="63">
        <f t="shared" si="93"/>
        <v>64945.929600000003</v>
      </c>
      <c r="AO38" s="63">
        <f t="shared" si="94"/>
        <v>5195.674368</v>
      </c>
      <c r="AP38" s="63">
        <f t="shared" si="95"/>
        <v>5412.1607999999997</v>
      </c>
      <c r="AQ38" s="63">
        <f t="shared" si="96"/>
        <v>4870.9447200000004</v>
      </c>
      <c r="AR38" s="63">
        <f t="shared" si="97"/>
        <v>1082.4321600000001</v>
      </c>
      <c r="AS38" s="65">
        <f t="shared" ref="AS38:AS39" si="138">SUM(AN38:AR38)</f>
        <v>81507.141648000004</v>
      </c>
      <c r="AT38" s="60">
        <v>1</v>
      </c>
      <c r="AU38" s="63">
        <f t="shared" si="99"/>
        <v>66244.848192000005</v>
      </c>
      <c r="AV38" s="63">
        <f t="shared" si="100"/>
        <v>5299.5878553600005</v>
      </c>
      <c r="AW38" s="63">
        <f t="shared" si="101"/>
        <v>5520.4040159999995</v>
      </c>
      <c r="AX38" s="63">
        <f t="shared" si="102"/>
        <v>4968.3636144000002</v>
      </c>
      <c r="AY38" s="63">
        <f t="shared" si="103"/>
        <v>1104.0808032</v>
      </c>
      <c r="AZ38" s="65">
        <f t="shared" ref="AZ38:AZ39" si="139">SUM(AU38:AY38)</f>
        <v>83137.284480960021</v>
      </c>
      <c r="BA38" s="60">
        <v>1</v>
      </c>
      <c r="BB38" s="63">
        <f t="shared" si="105"/>
        <v>67569.745155840006</v>
      </c>
      <c r="BC38" s="63">
        <f t="shared" si="106"/>
        <v>5405.5796124672006</v>
      </c>
      <c r="BD38" s="63">
        <f t="shared" si="107"/>
        <v>5630.8120963199999</v>
      </c>
      <c r="BE38" s="63">
        <f t="shared" si="108"/>
        <v>5067.7308866880003</v>
      </c>
      <c r="BF38" s="63">
        <f t="shared" si="109"/>
        <v>1126.1624192639999</v>
      </c>
      <c r="BG38" s="65">
        <f t="shared" ref="BG38:BG39" si="140">SUM(BB38:BF38)</f>
        <v>84800.030170579223</v>
      </c>
    </row>
    <row r="39" spans="1:59" x14ac:dyDescent="0.3">
      <c r="A39" s="111"/>
      <c r="B39" s="75" t="s">
        <v>173</v>
      </c>
      <c r="C39" s="75" t="s">
        <v>140</v>
      </c>
      <c r="D39" s="60"/>
      <c r="E39" s="63">
        <v>0</v>
      </c>
      <c r="F39" s="63">
        <v>0</v>
      </c>
      <c r="G39" s="63">
        <v>0</v>
      </c>
      <c r="H39" s="63">
        <v>0</v>
      </c>
      <c r="I39" s="63">
        <v>0</v>
      </c>
      <c r="J39" s="65">
        <f t="shared" si="131"/>
        <v>0</v>
      </c>
      <c r="K39" s="60">
        <v>1</v>
      </c>
      <c r="L39" s="63">
        <v>60000</v>
      </c>
      <c r="M39" s="63">
        <f t="shared" si="132"/>
        <v>4800</v>
      </c>
      <c r="N39" s="63">
        <v>5000</v>
      </c>
      <c r="O39" s="63">
        <f t="shared" si="133"/>
        <v>4500</v>
      </c>
      <c r="P39" s="63">
        <v>1000</v>
      </c>
      <c r="Q39" s="65">
        <f t="shared" si="134"/>
        <v>75300</v>
      </c>
      <c r="R39" s="60">
        <v>1</v>
      </c>
      <c r="S39" s="63">
        <f t="shared" si="75"/>
        <v>61200</v>
      </c>
      <c r="T39" s="63">
        <f t="shared" si="76"/>
        <v>4896</v>
      </c>
      <c r="U39" s="63">
        <f t="shared" si="77"/>
        <v>5100</v>
      </c>
      <c r="V39" s="63">
        <f t="shared" si="78"/>
        <v>4590</v>
      </c>
      <c r="W39" s="63">
        <f t="shared" si="79"/>
        <v>1020</v>
      </c>
      <c r="X39" s="65">
        <f t="shared" si="135"/>
        <v>76806</v>
      </c>
      <c r="Y39" s="60">
        <v>1</v>
      </c>
      <c r="Z39" s="63">
        <f t="shared" si="81"/>
        <v>62424</v>
      </c>
      <c r="AA39" s="63">
        <f t="shared" si="82"/>
        <v>4993.92</v>
      </c>
      <c r="AB39" s="63">
        <f t="shared" si="83"/>
        <v>5202</v>
      </c>
      <c r="AC39" s="63">
        <f t="shared" si="84"/>
        <v>4681.8</v>
      </c>
      <c r="AD39" s="63">
        <f t="shared" si="85"/>
        <v>1040.4000000000001</v>
      </c>
      <c r="AE39" s="65">
        <f t="shared" si="136"/>
        <v>78342.12</v>
      </c>
      <c r="AF39" s="60">
        <v>1</v>
      </c>
      <c r="AG39" s="63">
        <f t="shared" si="87"/>
        <v>63672.480000000003</v>
      </c>
      <c r="AH39" s="63">
        <f t="shared" si="88"/>
        <v>5093.7984000000006</v>
      </c>
      <c r="AI39" s="63">
        <f t="shared" si="89"/>
        <v>5306.04</v>
      </c>
      <c r="AJ39" s="63">
        <f t="shared" si="90"/>
        <v>4775.4359999999997</v>
      </c>
      <c r="AK39" s="63">
        <f t="shared" si="91"/>
        <v>1061.2080000000001</v>
      </c>
      <c r="AL39" s="65">
        <f t="shared" si="137"/>
        <v>79908.962400000004</v>
      </c>
      <c r="AM39" s="60">
        <v>1</v>
      </c>
      <c r="AN39" s="63">
        <f t="shared" si="93"/>
        <v>64945.929600000003</v>
      </c>
      <c r="AO39" s="63">
        <f t="shared" si="94"/>
        <v>5195.674368</v>
      </c>
      <c r="AP39" s="63">
        <f t="shared" si="95"/>
        <v>5412.1607999999997</v>
      </c>
      <c r="AQ39" s="63">
        <f t="shared" si="96"/>
        <v>4870.9447200000004</v>
      </c>
      <c r="AR39" s="63">
        <f t="shared" si="97"/>
        <v>1082.4321600000001</v>
      </c>
      <c r="AS39" s="65">
        <f t="shared" si="138"/>
        <v>81507.141648000004</v>
      </c>
      <c r="AT39" s="60">
        <v>1</v>
      </c>
      <c r="AU39" s="63">
        <f t="shared" si="99"/>
        <v>66244.848192000005</v>
      </c>
      <c r="AV39" s="63">
        <f t="shared" si="100"/>
        <v>5299.5878553600005</v>
      </c>
      <c r="AW39" s="63">
        <f t="shared" si="101"/>
        <v>5520.4040159999995</v>
      </c>
      <c r="AX39" s="63">
        <f t="shared" si="102"/>
        <v>4968.3636144000002</v>
      </c>
      <c r="AY39" s="63">
        <f t="shared" si="103"/>
        <v>1104.0808032</v>
      </c>
      <c r="AZ39" s="65">
        <f t="shared" si="139"/>
        <v>83137.284480960021</v>
      </c>
      <c r="BA39" s="60">
        <v>1</v>
      </c>
      <c r="BB39" s="63">
        <f t="shared" si="105"/>
        <v>67569.745155840006</v>
      </c>
      <c r="BC39" s="63">
        <f t="shared" si="106"/>
        <v>5405.5796124672006</v>
      </c>
      <c r="BD39" s="63">
        <f t="shared" si="107"/>
        <v>5630.8120963199999</v>
      </c>
      <c r="BE39" s="63">
        <f t="shared" si="108"/>
        <v>5067.7308866880003</v>
      </c>
      <c r="BF39" s="63">
        <f t="shared" si="109"/>
        <v>1126.1624192639999</v>
      </c>
      <c r="BG39" s="65">
        <f t="shared" si="140"/>
        <v>84800.030170579223</v>
      </c>
    </row>
    <row r="40" spans="1:59" x14ac:dyDescent="0.3">
      <c r="A40" s="111"/>
      <c r="B40" s="75" t="s">
        <v>173</v>
      </c>
      <c r="C40" s="75" t="s">
        <v>140</v>
      </c>
      <c r="D40" s="60"/>
      <c r="E40" s="63">
        <v>0</v>
      </c>
      <c r="F40" s="63">
        <v>0</v>
      </c>
      <c r="G40" s="63">
        <v>0</v>
      </c>
      <c r="H40" s="63">
        <v>0</v>
      </c>
      <c r="I40" s="63">
        <v>0</v>
      </c>
      <c r="J40" s="65">
        <f t="shared" si="121"/>
        <v>0</v>
      </c>
      <c r="K40" s="60">
        <v>1</v>
      </c>
      <c r="L40" s="63">
        <v>60000</v>
      </c>
      <c r="M40" s="63">
        <f t="shared" si="122"/>
        <v>4800</v>
      </c>
      <c r="N40" s="63">
        <v>5000</v>
      </c>
      <c r="O40" s="63">
        <f t="shared" si="123"/>
        <v>4500</v>
      </c>
      <c r="P40" s="63">
        <v>1000</v>
      </c>
      <c r="Q40" s="65">
        <f t="shared" si="124"/>
        <v>75300</v>
      </c>
      <c r="R40" s="60">
        <v>1</v>
      </c>
      <c r="S40" s="63">
        <f t="shared" si="75"/>
        <v>61200</v>
      </c>
      <c r="T40" s="63">
        <f t="shared" si="76"/>
        <v>4896</v>
      </c>
      <c r="U40" s="63">
        <f t="shared" si="77"/>
        <v>5100</v>
      </c>
      <c r="V40" s="63">
        <f t="shared" si="78"/>
        <v>4590</v>
      </c>
      <c r="W40" s="63">
        <f t="shared" si="79"/>
        <v>1020</v>
      </c>
      <c r="X40" s="65">
        <f t="shared" si="125"/>
        <v>76806</v>
      </c>
      <c r="Y40" s="60">
        <v>1</v>
      </c>
      <c r="Z40" s="63">
        <f t="shared" si="81"/>
        <v>62424</v>
      </c>
      <c r="AA40" s="63">
        <f t="shared" si="82"/>
        <v>4993.92</v>
      </c>
      <c r="AB40" s="63">
        <f t="shared" si="83"/>
        <v>5202</v>
      </c>
      <c r="AC40" s="63">
        <f t="shared" si="84"/>
        <v>4681.8</v>
      </c>
      <c r="AD40" s="63">
        <f t="shared" si="85"/>
        <v>1040.4000000000001</v>
      </c>
      <c r="AE40" s="65">
        <f t="shared" si="126"/>
        <v>78342.12</v>
      </c>
      <c r="AF40" s="60">
        <v>1</v>
      </c>
      <c r="AG40" s="63">
        <f t="shared" si="87"/>
        <v>63672.480000000003</v>
      </c>
      <c r="AH40" s="63">
        <f t="shared" si="88"/>
        <v>5093.7984000000006</v>
      </c>
      <c r="AI40" s="63">
        <f t="shared" si="89"/>
        <v>5306.04</v>
      </c>
      <c r="AJ40" s="63">
        <f t="shared" si="90"/>
        <v>4775.4359999999997</v>
      </c>
      <c r="AK40" s="63">
        <f t="shared" si="91"/>
        <v>1061.2080000000001</v>
      </c>
      <c r="AL40" s="65">
        <f t="shared" si="127"/>
        <v>79908.962400000004</v>
      </c>
      <c r="AM40" s="60">
        <v>1</v>
      </c>
      <c r="AN40" s="63">
        <f t="shared" si="93"/>
        <v>64945.929600000003</v>
      </c>
      <c r="AO40" s="63">
        <f t="shared" si="94"/>
        <v>5195.674368</v>
      </c>
      <c r="AP40" s="63">
        <f t="shared" si="95"/>
        <v>5412.1607999999997</v>
      </c>
      <c r="AQ40" s="63">
        <f t="shared" si="96"/>
        <v>4870.9447200000004</v>
      </c>
      <c r="AR40" s="63">
        <f t="shared" si="97"/>
        <v>1082.4321600000001</v>
      </c>
      <c r="AS40" s="65">
        <f t="shared" si="128"/>
        <v>81507.141648000004</v>
      </c>
      <c r="AT40" s="60">
        <v>1</v>
      </c>
      <c r="AU40" s="63">
        <f t="shared" si="99"/>
        <v>66244.848192000005</v>
      </c>
      <c r="AV40" s="63">
        <f t="shared" si="100"/>
        <v>5299.5878553600005</v>
      </c>
      <c r="AW40" s="63">
        <f t="shared" si="101"/>
        <v>5520.4040159999995</v>
      </c>
      <c r="AX40" s="63">
        <f t="shared" si="102"/>
        <v>4968.3636144000002</v>
      </c>
      <c r="AY40" s="63">
        <f t="shared" si="103"/>
        <v>1104.0808032</v>
      </c>
      <c r="AZ40" s="65">
        <f t="shared" si="129"/>
        <v>83137.284480960021</v>
      </c>
      <c r="BA40" s="60">
        <v>1</v>
      </c>
      <c r="BB40" s="63">
        <f t="shared" si="105"/>
        <v>67569.745155840006</v>
      </c>
      <c r="BC40" s="63">
        <f t="shared" si="106"/>
        <v>5405.5796124672006</v>
      </c>
      <c r="BD40" s="63">
        <f t="shared" si="107"/>
        <v>5630.8120963199999</v>
      </c>
      <c r="BE40" s="63">
        <f t="shared" si="108"/>
        <v>5067.7308866880003</v>
      </c>
      <c r="BF40" s="63">
        <f t="shared" si="109"/>
        <v>1126.1624192639999</v>
      </c>
      <c r="BG40" s="65">
        <f t="shared" si="130"/>
        <v>84800.030170579223</v>
      </c>
    </row>
    <row r="41" spans="1:59" x14ac:dyDescent="0.3">
      <c r="A41" s="111"/>
      <c r="B41" s="75" t="s">
        <v>174</v>
      </c>
      <c r="C41" s="75" t="s">
        <v>140</v>
      </c>
      <c r="D41" s="60"/>
      <c r="E41" s="63">
        <v>0</v>
      </c>
      <c r="F41" s="63">
        <v>0</v>
      </c>
      <c r="G41" s="63">
        <v>0</v>
      </c>
      <c r="H41" s="63">
        <v>0</v>
      </c>
      <c r="I41" s="63">
        <v>0</v>
      </c>
      <c r="J41" s="65">
        <f t="shared" si="71"/>
        <v>0</v>
      </c>
      <c r="K41" s="60">
        <v>1</v>
      </c>
      <c r="L41" s="63">
        <v>55000</v>
      </c>
      <c r="M41" s="63">
        <f t="shared" si="72"/>
        <v>4400</v>
      </c>
      <c r="N41" s="63">
        <v>5000</v>
      </c>
      <c r="O41" s="63">
        <f t="shared" si="73"/>
        <v>4125</v>
      </c>
      <c r="P41" s="63">
        <v>1000</v>
      </c>
      <c r="Q41" s="65">
        <f t="shared" si="74"/>
        <v>69525</v>
      </c>
      <c r="R41" s="60">
        <v>1</v>
      </c>
      <c r="S41" s="63">
        <f t="shared" si="75"/>
        <v>56100</v>
      </c>
      <c r="T41" s="63">
        <f t="shared" si="76"/>
        <v>4488</v>
      </c>
      <c r="U41" s="63">
        <f t="shared" si="77"/>
        <v>5100</v>
      </c>
      <c r="V41" s="63">
        <f t="shared" si="78"/>
        <v>4207.5</v>
      </c>
      <c r="W41" s="63">
        <f t="shared" si="79"/>
        <v>1020</v>
      </c>
      <c r="X41" s="65">
        <f t="shared" si="80"/>
        <v>70915.5</v>
      </c>
      <c r="Y41" s="60">
        <v>1</v>
      </c>
      <c r="Z41" s="63">
        <f t="shared" si="81"/>
        <v>57222</v>
      </c>
      <c r="AA41" s="63">
        <f t="shared" si="82"/>
        <v>4577.76</v>
      </c>
      <c r="AB41" s="63">
        <f t="shared" si="83"/>
        <v>5202</v>
      </c>
      <c r="AC41" s="63">
        <f t="shared" si="84"/>
        <v>4291.6499999999996</v>
      </c>
      <c r="AD41" s="63">
        <f t="shared" si="85"/>
        <v>1040.4000000000001</v>
      </c>
      <c r="AE41" s="65">
        <f t="shared" si="86"/>
        <v>72333.81</v>
      </c>
      <c r="AF41" s="60">
        <v>1</v>
      </c>
      <c r="AG41" s="63">
        <f t="shared" si="87"/>
        <v>58366.44</v>
      </c>
      <c r="AH41" s="63">
        <f t="shared" si="88"/>
        <v>4669.3152</v>
      </c>
      <c r="AI41" s="63">
        <f t="shared" si="89"/>
        <v>5306.04</v>
      </c>
      <c r="AJ41" s="63">
        <f t="shared" si="90"/>
        <v>4377.4830000000002</v>
      </c>
      <c r="AK41" s="63">
        <f t="shared" si="91"/>
        <v>1061.2080000000001</v>
      </c>
      <c r="AL41" s="65">
        <f t="shared" si="92"/>
        <v>73780.486199999999</v>
      </c>
      <c r="AM41" s="60">
        <v>1</v>
      </c>
      <c r="AN41" s="63">
        <f t="shared" si="93"/>
        <v>59533.768800000005</v>
      </c>
      <c r="AO41" s="63">
        <f t="shared" si="94"/>
        <v>4762.7015040000006</v>
      </c>
      <c r="AP41" s="63">
        <f t="shared" si="95"/>
        <v>5412.1607999999997</v>
      </c>
      <c r="AQ41" s="63">
        <f t="shared" si="96"/>
        <v>4465.0326599999999</v>
      </c>
      <c r="AR41" s="63">
        <f t="shared" si="97"/>
        <v>1082.4321600000001</v>
      </c>
      <c r="AS41" s="65">
        <f t="shared" si="98"/>
        <v>75256.095923999994</v>
      </c>
      <c r="AT41" s="60">
        <v>1</v>
      </c>
      <c r="AU41" s="63">
        <f t="shared" si="99"/>
        <v>60724.444176000005</v>
      </c>
      <c r="AV41" s="63">
        <f t="shared" si="100"/>
        <v>4857.9555340800007</v>
      </c>
      <c r="AW41" s="63">
        <f t="shared" si="101"/>
        <v>5520.4040159999995</v>
      </c>
      <c r="AX41" s="63">
        <f t="shared" si="102"/>
        <v>4554.3333131999998</v>
      </c>
      <c r="AY41" s="63">
        <f t="shared" si="103"/>
        <v>1104.0808032</v>
      </c>
      <c r="AZ41" s="65">
        <f t="shared" si="104"/>
        <v>76761.217842480008</v>
      </c>
      <c r="BA41" s="60">
        <v>1</v>
      </c>
      <c r="BB41" s="63">
        <f t="shared" si="105"/>
        <v>61938.933059520008</v>
      </c>
      <c r="BC41" s="63">
        <f t="shared" si="106"/>
        <v>4955.1146447616011</v>
      </c>
      <c r="BD41" s="63">
        <f t="shared" si="107"/>
        <v>5630.8120963199999</v>
      </c>
      <c r="BE41" s="63">
        <f t="shared" si="108"/>
        <v>4645.4199794640008</v>
      </c>
      <c r="BF41" s="63">
        <f t="shared" si="109"/>
        <v>1126.1624192639999</v>
      </c>
      <c r="BG41" s="65">
        <f t="shared" si="110"/>
        <v>78296.442199329613</v>
      </c>
    </row>
    <row r="42" spans="1:59" x14ac:dyDescent="0.3">
      <c r="A42" s="111"/>
      <c r="B42" s="75" t="s">
        <v>174</v>
      </c>
      <c r="C42" s="75" t="s">
        <v>140</v>
      </c>
      <c r="D42" s="60"/>
      <c r="E42" s="63">
        <v>0</v>
      </c>
      <c r="F42" s="63">
        <v>0</v>
      </c>
      <c r="G42" s="63">
        <v>0</v>
      </c>
      <c r="H42" s="63">
        <v>0</v>
      </c>
      <c r="I42" s="63">
        <v>0</v>
      </c>
      <c r="J42" s="65">
        <f t="shared" ref="J42:J44" si="141">SUM(E42:I42)</f>
        <v>0</v>
      </c>
      <c r="K42" s="60">
        <v>1</v>
      </c>
      <c r="L42" s="63">
        <v>55000</v>
      </c>
      <c r="M42" s="63">
        <f t="shared" ref="M42:M44" si="142">L42*0.08</f>
        <v>4400</v>
      </c>
      <c r="N42" s="63">
        <v>5000</v>
      </c>
      <c r="O42" s="63">
        <f t="shared" ref="O42:O44" si="143">L42*0.075</f>
        <v>4125</v>
      </c>
      <c r="P42" s="63">
        <v>1000</v>
      </c>
      <c r="Q42" s="65">
        <f t="shared" ref="Q42:Q44" si="144">SUM(L42:P42)</f>
        <v>69525</v>
      </c>
      <c r="R42" s="60">
        <v>1</v>
      </c>
      <c r="S42" s="63">
        <f t="shared" si="75"/>
        <v>56100</v>
      </c>
      <c r="T42" s="63">
        <f t="shared" si="76"/>
        <v>4488</v>
      </c>
      <c r="U42" s="63">
        <f t="shared" si="77"/>
        <v>5100</v>
      </c>
      <c r="V42" s="63">
        <f t="shared" si="78"/>
        <v>4207.5</v>
      </c>
      <c r="W42" s="63">
        <f t="shared" si="79"/>
        <v>1020</v>
      </c>
      <c r="X42" s="65">
        <f t="shared" ref="X42:X44" si="145">SUM(S42:W42)</f>
        <v>70915.5</v>
      </c>
      <c r="Y42" s="60">
        <v>1</v>
      </c>
      <c r="Z42" s="63">
        <f t="shared" si="81"/>
        <v>57222</v>
      </c>
      <c r="AA42" s="63">
        <f t="shared" si="82"/>
        <v>4577.76</v>
      </c>
      <c r="AB42" s="63">
        <f t="shared" si="83"/>
        <v>5202</v>
      </c>
      <c r="AC42" s="63">
        <f t="shared" si="84"/>
        <v>4291.6499999999996</v>
      </c>
      <c r="AD42" s="63">
        <f t="shared" si="85"/>
        <v>1040.4000000000001</v>
      </c>
      <c r="AE42" s="65">
        <f t="shared" ref="AE42:AE44" si="146">SUM(Z42:AD42)</f>
        <v>72333.81</v>
      </c>
      <c r="AF42" s="60">
        <v>1</v>
      </c>
      <c r="AG42" s="63">
        <f t="shared" si="87"/>
        <v>58366.44</v>
      </c>
      <c r="AH42" s="63">
        <f t="shared" si="88"/>
        <v>4669.3152</v>
      </c>
      <c r="AI42" s="63">
        <f t="shared" si="89"/>
        <v>5306.04</v>
      </c>
      <c r="AJ42" s="63">
        <f t="shared" si="90"/>
        <v>4377.4830000000002</v>
      </c>
      <c r="AK42" s="63">
        <f t="shared" si="91"/>
        <v>1061.2080000000001</v>
      </c>
      <c r="AL42" s="65">
        <f t="shared" ref="AL42:AL44" si="147">SUM(AG42:AK42)</f>
        <v>73780.486199999999</v>
      </c>
      <c r="AM42" s="60">
        <v>1</v>
      </c>
      <c r="AN42" s="63">
        <f t="shared" si="93"/>
        <v>59533.768800000005</v>
      </c>
      <c r="AO42" s="63">
        <f t="shared" si="94"/>
        <v>4762.7015040000006</v>
      </c>
      <c r="AP42" s="63">
        <f t="shared" si="95"/>
        <v>5412.1607999999997</v>
      </c>
      <c r="AQ42" s="63">
        <f t="shared" si="96"/>
        <v>4465.0326599999999</v>
      </c>
      <c r="AR42" s="63">
        <f t="shared" si="97"/>
        <v>1082.4321600000001</v>
      </c>
      <c r="AS42" s="65">
        <f t="shared" ref="AS42:AS44" si="148">SUM(AN42:AR42)</f>
        <v>75256.095923999994</v>
      </c>
      <c r="AT42" s="60">
        <v>1</v>
      </c>
      <c r="AU42" s="63">
        <f t="shared" si="99"/>
        <v>60724.444176000005</v>
      </c>
      <c r="AV42" s="63">
        <f t="shared" si="100"/>
        <v>4857.9555340800007</v>
      </c>
      <c r="AW42" s="63">
        <f t="shared" si="101"/>
        <v>5520.4040159999995</v>
      </c>
      <c r="AX42" s="63">
        <f t="shared" si="102"/>
        <v>4554.3333131999998</v>
      </c>
      <c r="AY42" s="63">
        <f t="shared" si="103"/>
        <v>1104.0808032</v>
      </c>
      <c r="AZ42" s="65">
        <f t="shared" ref="AZ42:AZ44" si="149">SUM(AU42:AY42)</f>
        <v>76761.217842480008</v>
      </c>
      <c r="BA42" s="60">
        <v>1</v>
      </c>
      <c r="BB42" s="63">
        <f t="shared" si="105"/>
        <v>61938.933059520008</v>
      </c>
      <c r="BC42" s="63">
        <f t="shared" si="106"/>
        <v>4955.1146447616011</v>
      </c>
      <c r="BD42" s="63">
        <f t="shared" si="107"/>
        <v>5630.8120963199999</v>
      </c>
      <c r="BE42" s="63">
        <f t="shared" si="108"/>
        <v>4645.4199794640008</v>
      </c>
      <c r="BF42" s="63">
        <f t="shared" si="109"/>
        <v>1126.1624192639999</v>
      </c>
      <c r="BG42" s="65">
        <f t="shared" ref="BG42:BG44" si="150">SUM(BB42:BF42)</f>
        <v>78296.442199329613</v>
      </c>
    </row>
    <row r="43" spans="1:59" x14ac:dyDescent="0.3">
      <c r="A43" s="111"/>
      <c r="B43" s="75" t="s">
        <v>175</v>
      </c>
      <c r="C43" s="75" t="s">
        <v>140</v>
      </c>
      <c r="D43" s="60"/>
      <c r="E43" s="63">
        <v>0</v>
      </c>
      <c r="F43" s="63">
        <v>0</v>
      </c>
      <c r="G43" s="63">
        <v>0</v>
      </c>
      <c r="H43" s="63">
        <v>0</v>
      </c>
      <c r="I43" s="63">
        <v>0</v>
      </c>
      <c r="J43" s="65">
        <f t="shared" si="141"/>
        <v>0</v>
      </c>
      <c r="K43" s="60">
        <v>1</v>
      </c>
      <c r="L43" s="63">
        <v>44000</v>
      </c>
      <c r="M43" s="63">
        <f t="shared" si="142"/>
        <v>3520</v>
      </c>
      <c r="N43" s="63">
        <v>5000</v>
      </c>
      <c r="O43" s="63">
        <f t="shared" si="143"/>
        <v>3300</v>
      </c>
      <c r="P43" s="63">
        <v>1000</v>
      </c>
      <c r="Q43" s="65">
        <f t="shared" si="144"/>
        <v>56820</v>
      </c>
      <c r="R43" s="60">
        <v>1</v>
      </c>
      <c r="S43" s="63">
        <f t="shared" si="75"/>
        <v>44880</v>
      </c>
      <c r="T43" s="63">
        <f t="shared" si="76"/>
        <v>3590.4</v>
      </c>
      <c r="U43" s="63">
        <f t="shared" si="77"/>
        <v>5100</v>
      </c>
      <c r="V43" s="63">
        <f t="shared" si="78"/>
        <v>3366</v>
      </c>
      <c r="W43" s="63">
        <f t="shared" si="79"/>
        <v>1020</v>
      </c>
      <c r="X43" s="65">
        <f t="shared" si="145"/>
        <v>57956.4</v>
      </c>
      <c r="Y43" s="60">
        <v>1</v>
      </c>
      <c r="Z43" s="63">
        <f t="shared" si="81"/>
        <v>45777.599999999999</v>
      </c>
      <c r="AA43" s="63">
        <f t="shared" si="82"/>
        <v>3662.2080000000001</v>
      </c>
      <c r="AB43" s="63">
        <f t="shared" si="83"/>
        <v>5202</v>
      </c>
      <c r="AC43" s="63">
        <f t="shared" si="84"/>
        <v>3433.3199999999997</v>
      </c>
      <c r="AD43" s="63">
        <f t="shared" si="85"/>
        <v>1040.4000000000001</v>
      </c>
      <c r="AE43" s="65">
        <f t="shared" si="146"/>
        <v>59115.527999999998</v>
      </c>
      <c r="AF43" s="60">
        <v>1</v>
      </c>
      <c r="AG43" s="63">
        <f t="shared" si="87"/>
        <v>46693.152000000002</v>
      </c>
      <c r="AH43" s="63">
        <f t="shared" si="88"/>
        <v>3735.4521600000003</v>
      </c>
      <c r="AI43" s="63">
        <f t="shared" si="89"/>
        <v>5306.04</v>
      </c>
      <c r="AJ43" s="63">
        <f t="shared" si="90"/>
        <v>3501.9864000000002</v>
      </c>
      <c r="AK43" s="63">
        <f t="shared" si="91"/>
        <v>1061.2080000000001</v>
      </c>
      <c r="AL43" s="65">
        <f t="shared" si="147"/>
        <v>60297.838560000004</v>
      </c>
      <c r="AM43" s="60">
        <v>1</v>
      </c>
      <c r="AN43" s="63">
        <f t="shared" si="93"/>
        <v>47627.015040000006</v>
      </c>
      <c r="AO43" s="63">
        <f t="shared" si="94"/>
        <v>3810.1612032000007</v>
      </c>
      <c r="AP43" s="63">
        <f t="shared" si="95"/>
        <v>5412.1607999999997</v>
      </c>
      <c r="AQ43" s="63">
        <f t="shared" si="96"/>
        <v>3572.0261280000004</v>
      </c>
      <c r="AR43" s="63">
        <f t="shared" si="97"/>
        <v>1082.4321600000001</v>
      </c>
      <c r="AS43" s="65">
        <f t="shared" si="148"/>
        <v>61503.795331199995</v>
      </c>
      <c r="AT43" s="60">
        <v>1</v>
      </c>
      <c r="AU43" s="63">
        <f t="shared" si="99"/>
        <v>48579.555340800005</v>
      </c>
      <c r="AV43" s="63">
        <f t="shared" si="100"/>
        <v>3886.3644272640004</v>
      </c>
      <c r="AW43" s="63">
        <f t="shared" si="101"/>
        <v>5520.4040159999995</v>
      </c>
      <c r="AX43" s="63">
        <f t="shared" si="102"/>
        <v>3643.4666505600003</v>
      </c>
      <c r="AY43" s="63">
        <f t="shared" si="103"/>
        <v>1104.0808032</v>
      </c>
      <c r="AZ43" s="65">
        <f t="shared" si="149"/>
        <v>62733.871237824009</v>
      </c>
      <c r="BA43" s="60">
        <v>1</v>
      </c>
      <c r="BB43" s="63">
        <f t="shared" si="105"/>
        <v>49551.146447616004</v>
      </c>
      <c r="BC43" s="63">
        <f t="shared" si="106"/>
        <v>3964.0917158092802</v>
      </c>
      <c r="BD43" s="63">
        <f t="shared" si="107"/>
        <v>5630.8120963199999</v>
      </c>
      <c r="BE43" s="63">
        <f t="shared" si="108"/>
        <v>3716.3359835711999</v>
      </c>
      <c r="BF43" s="63">
        <f t="shared" si="109"/>
        <v>1126.1624192639999</v>
      </c>
      <c r="BG43" s="65">
        <f t="shared" si="150"/>
        <v>63988.548662580477</v>
      </c>
    </row>
    <row r="44" spans="1:59" x14ac:dyDescent="0.3">
      <c r="A44" s="111"/>
      <c r="B44" s="75" t="s">
        <v>175</v>
      </c>
      <c r="C44" s="75" t="s">
        <v>140</v>
      </c>
      <c r="D44" s="60"/>
      <c r="E44" s="63">
        <v>0</v>
      </c>
      <c r="F44" s="63">
        <v>0</v>
      </c>
      <c r="G44" s="63">
        <v>0</v>
      </c>
      <c r="H44" s="63">
        <v>0</v>
      </c>
      <c r="I44" s="63">
        <v>0</v>
      </c>
      <c r="J44" s="65">
        <f t="shared" si="141"/>
        <v>0</v>
      </c>
      <c r="K44" s="60">
        <v>1</v>
      </c>
      <c r="L44" s="63">
        <v>44000</v>
      </c>
      <c r="M44" s="63">
        <f t="shared" si="142"/>
        <v>3520</v>
      </c>
      <c r="N44" s="63">
        <v>5000</v>
      </c>
      <c r="O44" s="63">
        <f t="shared" si="143"/>
        <v>3300</v>
      </c>
      <c r="P44" s="63">
        <v>1000</v>
      </c>
      <c r="Q44" s="65">
        <f t="shared" si="144"/>
        <v>56820</v>
      </c>
      <c r="R44" s="60">
        <v>1</v>
      </c>
      <c r="S44" s="63">
        <f t="shared" si="75"/>
        <v>44880</v>
      </c>
      <c r="T44" s="63">
        <f t="shared" si="76"/>
        <v>3590.4</v>
      </c>
      <c r="U44" s="63">
        <f t="shared" si="77"/>
        <v>5100</v>
      </c>
      <c r="V44" s="63">
        <f t="shared" si="78"/>
        <v>3366</v>
      </c>
      <c r="W44" s="63">
        <f t="shared" si="79"/>
        <v>1020</v>
      </c>
      <c r="X44" s="65">
        <f t="shared" si="145"/>
        <v>57956.4</v>
      </c>
      <c r="Y44" s="60">
        <v>1</v>
      </c>
      <c r="Z44" s="63">
        <f t="shared" si="81"/>
        <v>45777.599999999999</v>
      </c>
      <c r="AA44" s="63">
        <f t="shared" si="82"/>
        <v>3662.2080000000001</v>
      </c>
      <c r="AB44" s="63">
        <f t="shared" si="83"/>
        <v>5202</v>
      </c>
      <c r="AC44" s="63">
        <f t="shared" si="84"/>
        <v>3433.3199999999997</v>
      </c>
      <c r="AD44" s="63">
        <f t="shared" si="85"/>
        <v>1040.4000000000001</v>
      </c>
      <c r="AE44" s="65">
        <f t="shared" si="146"/>
        <v>59115.527999999998</v>
      </c>
      <c r="AF44" s="60">
        <v>1</v>
      </c>
      <c r="AG44" s="63">
        <f t="shared" si="87"/>
        <v>46693.152000000002</v>
      </c>
      <c r="AH44" s="63">
        <f t="shared" si="88"/>
        <v>3735.4521600000003</v>
      </c>
      <c r="AI44" s="63">
        <f t="shared" si="89"/>
        <v>5306.04</v>
      </c>
      <c r="AJ44" s="63">
        <f t="shared" si="90"/>
        <v>3501.9864000000002</v>
      </c>
      <c r="AK44" s="63">
        <f t="shared" si="91"/>
        <v>1061.2080000000001</v>
      </c>
      <c r="AL44" s="65">
        <f t="shared" si="147"/>
        <v>60297.838560000004</v>
      </c>
      <c r="AM44" s="60">
        <v>1</v>
      </c>
      <c r="AN44" s="63">
        <f t="shared" si="93"/>
        <v>47627.015040000006</v>
      </c>
      <c r="AO44" s="63">
        <f t="shared" si="94"/>
        <v>3810.1612032000007</v>
      </c>
      <c r="AP44" s="63">
        <f t="shared" si="95"/>
        <v>5412.1607999999997</v>
      </c>
      <c r="AQ44" s="63">
        <f t="shared" si="96"/>
        <v>3572.0261280000004</v>
      </c>
      <c r="AR44" s="63">
        <f t="shared" si="97"/>
        <v>1082.4321600000001</v>
      </c>
      <c r="AS44" s="65">
        <f t="shared" si="148"/>
        <v>61503.795331199995</v>
      </c>
      <c r="AT44" s="60">
        <v>1</v>
      </c>
      <c r="AU44" s="63">
        <f t="shared" si="99"/>
        <v>48579.555340800005</v>
      </c>
      <c r="AV44" s="63">
        <f t="shared" si="100"/>
        <v>3886.3644272640004</v>
      </c>
      <c r="AW44" s="63">
        <f t="shared" si="101"/>
        <v>5520.4040159999995</v>
      </c>
      <c r="AX44" s="63">
        <f t="shared" si="102"/>
        <v>3643.4666505600003</v>
      </c>
      <c r="AY44" s="63">
        <f t="shared" si="103"/>
        <v>1104.0808032</v>
      </c>
      <c r="AZ44" s="65">
        <f t="shared" si="149"/>
        <v>62733.871237824009</v>
      </c>
      <c r="BA44" s="60">
        <v>1</v>
      </c>
      <c r="BB44" s="63">
        <f t="shared" si="105"/>
        <v>49551.146447616004</v>
      </c>
      <c r="BC44" s="63">
        <f t="shared" si="106"/>
        <v>3964.0917158092802</v>
      </c>
      <c r="BD44" s="63">
        <f t="shared" si="107"/>
        <v>5630.8120963199999</v>
      </c>
      <c r="BE44" s="63">
        <f t="shared" si="108"/>
        <v>3716.3359835711999</v>
      </c>
      <c r="BF44" s="63">
        <f t="shared" si="109"/>
        <v>1126.1624192639999</v>
      </c>
      <c r="BG44" s="65">
        <f t="shared" si="150"/>
        <v>63988.548662580477</v>
      </c>
    </row>
    <row r="45" spans="1:59" x14ac:dyDescent="0.3">
      <c r="A45" s="109"/>
      <c r="B45" s="75" t="s">
        <v>175</v>
      </c>
      <c r="C45" s="75" t="s">
        <v>140</v>
      </c>
      <c r="D45" s="60"/>
      <c r="E45" s="63">
        <v>0</v>
      </c>
      <c r="F45" s="63">
        <v>0</v>
      </c>
      <c r="G45" s="63">
        <v>0</v>
      </c>
      <c r="H45" s="63">
        <v>0</v>
      </c>
      <c r="I45" s="63">
        <v>0</v>
      </c>
      <c r="J45" s="65">
        <f t="shared" si="71"/>
        <v>0</v>
      </c>
      <c r="K45" s="60">
        <v>1</v>
      </c>
      <c r="L45" s="63">
        <v>44000</v>
      </c>
      <c r="M45" s="63">
        <f t="shared" si="72"/>
        <v>3520</v>
      </c>
      <c r="N45" s="63">
        <v>5000</v>
      </c>
      <c r="O45" s="63">
        <f t="shared" si="73"/>
        <v>3300</v>
      </c>
      <c r="P45" s="63">
        <v>1000</v>
      </c>
      <c r="Q45" s="65">
        <f t="shared" si="74"/>
        <v>56820</v>
      </c>
      <c r="R45" s="60">
        <v>1</v>
      </c>
      <c r="S45" s="63">
        <f>L45*1.02</f>
        <v>44880</v>
      </c>
      <c r="T45" s="63">
        <f t="shared" ref="T45" si="151">S45*0.08</f>
        <v>3590.4</v>
      </c>
      <c r="U45" s="63">
        <f>N45*1.02</f>
        <v>5100</v>
      </c>
      <c r="V45" s="63">
        <f t="shared" ref="V45" si="152">S45*0.075</f>
        <v>3366</v>
      </c>
      <c r="W45" s="63">
        <f>P45*1.02</f>
        <v>1020</v>
      </c>
      <c r="X45" s="65">
        <f t="shared" si="80"/>
        <v>57956.4</v>
      </c>
      <c r="Y45" s="60">
        <v>1</v>
      </c>
      <c r="Z45" s="63">
        <f>S45*1.02</f>
        <v>45777.599999999999</v>
      </c>
      <c r="AA45" s="63">
        <f t="shared" si="82"/>
        <v>3662.2080000000001</v>
      </c>
      <c r="AB45" s="63">
        <f>U45*1.02</f>
        <v>5202</v>
      </c>
      <c r="AC45" s="63">
        <f t="shared" si="84"/>
        <v>3433.3199999999997</v>
      </c>
      <c r="AD45" s="63">
        <f>W45*1.02</f>
        <v>1040.4000000000001</v>
      </c>
      <c r="AE45" s="65">
        <f t="shared" si="86"/>
        <v>59115.527999999998</v>
      </c>
      <c r="AF45" s="60">
        <v>1</v>
      </c>
      <c r="AG45" s="63">
        <f>Z45*1.02</f>
        <v>46693.152000000002</v>
      </c>
      <c r="AH45" s="63">
        <f t="shared" si="88"/>
        <v>3735.4521600000003</v>
      </c>
      <c r="AI45" s="63">
        <f>AB45*1.02</f>
        <v>5306.04</v>
      </c>
      <c r="AJ45" s="63">
        <f t="shared" si="90"/>
        <v>3501.9864000000002</v>
      </c>
      <c r="AK45" s="63">
        <f>AD45*1.02</f>
        <v>1061.2080000000001</v>
      </c>
      <c r="AL45" s="65">
        <f t="shared" si="92"/>
        <v>60297.838560000004</v>
      </c>
      <c r="AM45" s="60">
        <v>1</v>
      </c>
      <c r="AN45" s="63">
        <f>AG45*1.02</f>
        <v>47627.015040000006</v>
      </c>
      <c r="AO45" s="63">
        <f t="shared" si="94"/>
        <v>3810.1612032000007</v>
      </c>
      <c r="AP45" s="63">
        <f>AI45*1.02</f>
        <v>5412.1607999999997</v>
      </c>
      <c r="AQ45" s="63">
        <f t="shared" si="96"/>
        <v>3572.0261280000004</v>
      </c>
      <c r="AR45" s="63">
        <f>AK45*1.02</f>
        <v>1082.4321600000001</v>
      </c>
      <c r="AS45" s="65">
        <f t="shared" si="98"/>
        <v>61503.795331199995</v>
      </c>
      <c r="AT45" s="60">
        <v>1</v>
      </c>
      <c r="AU45" s="63">
        <f>AN45*1.02</f>
        <v>48579.555340800005</v>
      </c>
      <c r="AV45" s="63">
        <f t="shared" si="100"/>
        <v>3886.3644272640004</v>
      </c>
      <c r="AW45" s="63">
        <f>AP45*1.02</f>
        <v>5520.4040159999995</v>
      </c>
      <c r="AX45" s="63">
        <f t="shared" si="102"/>
        <v>3643.4666505600003</v>
      </c>
      <c r="AY45" s="63">
        <f>AR45*1.02</f>
        <v>1104.0808032</v>
      </c>
      <c r="AZ45" s="65">
        <f t="shared" si="104"/>
        <v>62733.871237824009</v>
      </c>
      <c r="BA45" s="60">
        <v>1</v>
      </c>
      <c r="BB45" s="63">
        <f>AU45*1.02</f>
        <v>49551.146447616004</v>
      </c>
      <c r="BC45" s="63">
        <f t="shared" si="106"/>
        <v>3964.0917158092802</v>
      </c>
      <c r="BD45" s="63">
        <f>AW45*1.02</f>
        <v>5630.8120963199999</v>
      </c>
      <c r="BE45" s="63">
        <f t="shared" si="108"/>
        <v>3716.3359835711999</v>
      </c>
      <c r="BF45" s="63">
        <f>AY45*1.02</f>
        <v>1126.1624192639999</v>
      </c>
      <c r="BG45" s="65">
        <f t="shared" si="110"/>
        <v>63988.548662580477</v>
      </c>
    </row>
    <row r="46" spans="1:59" s="5" customFormat="1" x14ac:dyDescent="0.3">
      <c r="A46" s="108" t="s">
        <v>179</v>
      </c>
      <c r="B46" s="81"/>
      <c r="C46" s="74"/>
      <c r="D46" s="66"/>
      <c r="E46" s="67">
        <f>SUM(E16:E45)</f>
        <v>0</v>
      </c>
      <c r="F46" s="67">
        <f t="shared" ref="F46:H46" si="153">SUM(F16:F45)</f>
        <v>0</v>
      </c>
      <c r="G46" s="67">
        <f t="shared" si="153"/>
        <v>0</v>
      </c>
      <c r="H46" s="67">
        <f t="shared" si="153"/>
        <v>0</v>
      </c>
      <c r="I46" s="67">
        <f>SUM(I16:I45)</f>
        <v>0</v>
      </c>
      <c r="J46" s="68">
        <f>SUM(J16:J45)</f>
        <v>0</v>
      </c>
      <c r="K46" s="66"/>
      <c r="L46" s="67">
        <f>SUM(L16:L45)</f>
        <v>1742000</v>
      </c>
      <c r="M46" s="67">
        <f t="shared" ref="M46:O46" si="154">SUM(M16:M45)</f>
        <v>139360</v>
      </c>
      <c r="N46" s="67">
        <f t="shared" si="154"/>
        <v>150000</v>
      </c>
      <c r="O46" s="67">
        <f t="shared" si="154"/>
        <v>130650</v>
      </c>
      <c r="P46" s="67">
        <f>SUM(P16:P45)</f>
        <v>30000</v>
      </c>
      <c r="Q46" s="68">
        <f>SUM(Q16:Q45)</f>
        <v>2192010</v>
      </c>
      <c r="R46" s="66"/>
      <c r="S46" s="67">
        <f>SUM(S16:S45)</f>
        <v>1776840</v>
      </c>
      <c r="T46" s="67">
        <f t="shared" ref="T46:V46" si="155">SUM(T16:T45)</f>
        <v>142147.19999999998</v>
      </c>
      <c r="U46" s="67">
        <f t="shared" si="155"/>
        <v>153000</v>
      </c>
      <c r="V46" s="67">
        <f t="shared" si="155"/>
        <v>133263</v>
      </c>
      <c r="W46" s="67">
        <f>SUM(W16:W45)</f>
        <v>30600</v>
      </c>
      <c r="X46" s="68">
        <f>SUM(X16:X45)</f>
        <v>2235850.1999999997</v>
      </c>
      <c r="Y46" s="66"/>
      <c r="Z46" s="67">
        <f>SUM(Z16:Z45)</f>
        <v>1812376.8000000003</v>
      </c>
      <c r="AA46" s="67">
        <f t="shared" ref="AA46" si="156">SUM(AA16:AA45)</f>
        <v>144990.144</v>
      </c>
      <c r="AB46" s="67">
        <f t="shared" ref="AB46" si="157">SUM(AB16:AB45)</f>
        <v>156060</v>
      </c>
      <c r="AC46" s="67">
        <f t="shared" ref="AC46" si="158">SUM(AC16:AC45)</f>
        <v>135928.26000000004</v>
      </c>
      <c r="AD46" s="67">
        <f>SUM(AD16:AD45)</f>
        <v>31212.000000000018</v>
      </c>
      <c r="AE46" s="68">
        <f>SUM(AE16:AE45)</f>
        <v>2280567.2040000008</v>
      </c>
      <c r="AF46" s="66"/>
      <c r="AG46" s="67">
        <f>SUM(AG16:AG45)</f>
        <v>1848624.3359999997</v>
      </c>
      <c r="AH46" s="67">
        <f t="shared" ref="AH46" si="159">SUM(AH16:AH45)</f>
        <v>147889.94687999997</v>
      </c>
      <c r="AI46" s="67">
        <f t="shared" ref="AI46" si="160">SUM(AI16:AI45)</f>
        <v>159181.19999999998</v>
      </c>
      <c r="AJ46" s="67">
        <f t="shared" ref="AJ46" si="161">SUM(AJ16:AJ45)</f>
        <v>138646.82520000002</v>
      </c>
      <c r="AK46" s="67">
        <f>SUM(AK16:AK45)</f>
        <v>31836.239999999987</v>
      </c>
      <c r="AL46" s="68">
        <f>SUM(AL16:AL45)</f>
        <v>2326178.548080001</v>
      </c>
      <c r="AM46" s="66"/>
      <c r="AN46" s="67">
        <f>SUM(AN16:AN45)</f>
        <v>1885596.8227199996</v>
      </c>
      <c r="AO46" s="67">
        <f t="shared" ref="AO46" si="162">SUM(AO16:AO45)</f>
        <v>150847.74581760008</v>
      </c>
      <c r="AP46" s="67">
        <f t="shared" ref="AP46" si="163">SUM(AP16:AP45)</f>
        <v>162364.82400000002</v>
      </c>
      <c r="AQ46" s="67">
        <f t="shared" ref="AQ46" si="164">SUM(AQ16:AQ45)</f>
        <v>141419.761704</v>
      </c>
      <c r="AR46" s="67">
        <f>SUM(AR16:AR45)</f>
        <v>32472.964800000005</v>
      </c>
      <c r="AS46" s="68">
        <f>SUM(AS16:AS45)</f>
        <v>2372702.1190416012</v>
      </c>
      <c r="AT46" s="66"/>
      <c r="AU46" s="67">
        <f>SUM(AU16:AU45)</f>
        <v>1923308.7591744012</v>
      </c>
      <c r="AV46" s="67">
        <f t="shared" ref="AV46" si="165">SUM(AV16:AV45)</f>
        <v>153864.70073395205</v>
      </c>
      <c r="AW46" s="67">
        <f t="shared" ref="AW46" si="166">SUM(AW16:AW45)</f>
        <v>165612.1204799999</v>
      </c>
      <c r="AX46" s="67">
        <f t="shared" ref="AX46" si="167">SUM(AX16:AX45)</f>
        <v>144248.15693808006</v>
      </c>
      <c r="AY46" s="67">
        <f>SUM(AY16:AY45)</f>
        <v>33122.424095999988</v>
      </c>
      <c r="AZ46" s="68">
        <f>SUM(AZ16:AZ45)</f>
        <v>2420156.1614224343</v>
      </c>
      <c r="BA46" s="66"/>
      <c r="BB46" s="67">
        <f>SUM(BB16:BB45)</f>
        <v>1961774.9343578871</v>
      </c>
      <c r="BC46" s="67">
        <f t="shared" ref="BC46" si="168">SUM(BC16:BC45)</f>
        <v>156941.99474863108</v>
      </c>
      <c r="BD46" s="67">
        <f t="shared" ref="BD46" si="169">SUM(BD16:BD45)</f>
        <v>168924.36288960007</v>
      </c>
      <c r="BE46" s="67">
        <f t="shared" ref="BE46" si="170">SUM(BE16:BE45)</f>
        <v>147133.12007684162</v>
      </c>
      <c r="BF46" s="67">
        <f>SUM(BF16:BF45)</f>
        <v>33784.87257792001</v>
      </c>
      <c r="BG46" s="68">
        <f>SUM(BG16:BG45)</f>
        <v>2468559.2846508818</v>
      </c>
    </row>
    <row r="47" spans="1:59" x14ac:dyDescent="0.3">
      <c r="A47" s="111"/>
      <c r="B47" s="75"/>
      <c r="C47" s="75"/>
      <c r="D47" s="60"/>
      <c r="E47" s="63"/>
      <c r="F47" s="63"/>
      <c r="G47" s="63"/>
      <c r="H47" s="63"/>
      <c r="I47" s="63"/>
      <c r="J47" s="65"/>
      <c r="K47" s="60"/>
      <c r="L47" s="63"/>
      <c r="M47" s="63"/>
      <c r="N47" s="63"/>
      <c r="O47" s="63"/>
      <c r="P47" s="63"/>
      <c r="Q47" s="65"/>
      <c r="R47" s="60"/>
      <c r="S47" s="63"/>
      <c r="T47" s="63"/>
      <c r="U47" s="63"/>
      <c r="V47" s="63"/>
      <c r="W47" s="63"/>
      <c r="X47" s="65"/>
      <c r="Y47" s="60"/>
      <c r="Z47" s="63"/>
      <c r="AA47" s="63"/>
      <c r="AB47" s="63"/>
      <c r="AC47" s="63"/>
      <c r="AD47" s="63"/>
      <c r="AE47" s="65"/>
      <c r="AF47" s="60"/>
      <c r="AG47" s="63"/>
      <c r="AH47" s="63"/>
      <c r="AI47" s="63"/>
      <c r="AJ47" s="63"/>
      <c r="AK47" s="63"/>
      <c r="AL47" s="65"/>
      <c r="AM47" s="60"/>
      <c r="AN47" s="63"/>
      <c r="AO47" s="63"/>
      <c r="AP47" s="63"/>
      <c r="AQ47" s="63"/>
      <c r="AR47" s="63"/>
      <c r="AS47" s="65"/>
      <c r="AT47" s="60"/>
      <c r="AU47" s="63"/>
      <c r="AV47" s="63"/>
      <c r="AW47" s="63"/>
      <c r="AX47" s="63"/>
      <c r="AY47" s="63"/>
      <c r="AZ47" s="65"/>
      <c r="BA47" s="60"/>
      <c r="BB47" s="63"/>
      <c r="BC47" s="63"/>
      <c r="BD47" s="63"/>
      <c r="BE47" s="63"/>
      <c r="BF47" s="63"/>
      <c r="BG47" s="65"/>
    </row>
    <row r="48" spans="1:59" x14ac:dyDescent="0.3">
      <c r="A48" s="111"/>
      <c r="B48" s="75" t="s">
        <v>176</v>
      </c>
      <c r="C48" s="75" t="s">
        <v>178</v>
      </c>
      <c r="D48" s="60"/>
      <c r="E48" s="63">
        <v>0</v>
      </c>
      <c r="F48" s="63">
        <v>0</v>
      </c>
      <c r="G48" s="63">
        <v>0</v>
      </c>
      <c r="H48" s="63">
        <v>0</v>
      </c>
      <c r="I48" s="63">
        <v>0</v>
      </c>
      <c r="J48" s="65">
        <f t="shared" ref="J48:J52" si="171">SUM(E48:I48)</f>
        <v>0</v>
      </c>
      <c r="K48" s="60">
        <v>1</v>
      </c>
      <c r="L48" s="63">
        <v>75000</v>
      </c>
      <c r="M48" s="63">
        <f>L48*0.08</f>
        <v>6000</v>
      </c>
      <c r="N48" s="63">
        <v>5000</v>
      </c>
      <c r="O48" s="63">
        <f>L48*0.075</f>
        <v>5625</v>
      </c>
      <c r="P48" s="63">
        <v>1000</v>
      </c>
      <c r="Q48" s="65">
        <f>SUM(L48:P48)</f>
        <v>92625</v>
      </c>
      <c r="R48" s="60">
        <v>1</v>
      </c>
      <c r="S48" s="63">
        <f>L48*1.02</f>
        <v>76500</v>
      </c>
      <c r="T48" s="63">
        <f>S48*0.08</f>
        <v>6120</v>
      </c>
      <c r="U48" s="63">
        <f>N48*1.02</f>
        <v>5100</v>
      </c>
      <c r="V48" s="63">
        <f>S48*0.075</f>
        <v>5737.5</v>
      </c>
      <c r="W48" s="63">
        <f>P48*1.02</f>
        <v>1020</v>
      </c>
      <c r="X48" s="65">
        <f>SUM(S48:W48)</f>
        <v>94477.5</v>
      </c>
      <c r="Y48" s="60">
        <v>1</v>
      </c>
      <c r="Z48" s="63">
        <f>S48*1.02</f>
        <v>78030</v>
      </c>
      <c r="AA48" s="63">
        <f>Z48*0.08</f>
        <v>6242.4000000000005</v>
      </c>
      <c r="AB48" s="63">
        <f>U48*1.02</f>
        <v>5202</v>
      </c>
      <c r="AC48" s="63">
        <f>Z48*0.075</f>
        <v>5852.25</v>
      </c>
      <c r="AD48" s="63">
        <f>W48*1.02</f>
        <v>1040.4000000000001</v>
      </c>
      <c r="AE48" s="65">
        <f>SUM(Z48:AD48)</f>
        <v>96367.049999999988</v>
      </c>
      <c r="AF48" s="60">
        <v>1</v>
      </c>
      <c r="AG48" s="63">
        <f>Z48*1.02</f>
        <v>79590.600000000006</v>
      </c>
      <c r="AH48" s="63">
        <f>AG48*0.08</f>
        <v>6367.2480000000005</v>
      </c>
      <c r="AI48" s="63">
        <f>AB48*1.02</f>
        <v>5306.04</v>
      </c>
      <c r="AJ48" s="63">
        <f>AG48*0.075</f>
        <v>5969.2950000000001</v>
      </c>
      <c r="AK48" s="63">
        <f>AD48*1.02</f>
        <v>1061.2080000000001</v>
      </c>
      <c r="AL48" s="65">
        <f>SUM(AG48:AK48)</f>
        <v>98294.391000000003</v>
      </c>
      <c r="AM48" s="60">
        <v>1</v>
      </c>
      <c r="AN48" s="63">
        <f>AG48*1.02</f>
        <v>81182.412000000011</v>
      </c>
      <c r="AO48" s="63">
        <f>AN48*0.08</f>
        <v>6494.5929600000009</v>
      </c>
      <c r="AP48" s="63">
        <f>AI48*1.02</f>
        <v>5412.1607999999997</v>
      </c>
      <c r="AQ48" s="63">
        <f>AN48*0.075</f>
        <v>6088.6809000000003</v>
      </c>
      <c r="AR48" s="63">
        <f>AK48*1.02</f>
        <v>1082.4321600000001</v>
      </c>
      <c r="AS48" s="65">
        <f>SUM(AN48:AR48)</f>
        <v>100260.27882000001</v>
      </c>
      <c r="AT48" s="60">
        <v>1</v>
      </c>
      <c r="AU48" s="63">
        <f>AN48*1.02</f>
        <v>82806.060240000006</v>
      </c>
      <c r="AV48" s="63">
        <f>AU48*0.08</f>
        <v>6624.4848192000009</v>
      </c>
      <c r="AW48" s="63">
        <f>AP48*1.02</f>
        <v>5520.4040159999995</v>
      </c>
      <c r="AX48" s="63">
        <f>AU48*0.075</f>
        <v>6210.4545180000005</v>
      </c>
      <c r="AY48" s="63">
        <f>AR48*1.02</f>
        <v>1104.0808032</v>
      </c>
      <c r="AZ48" s="65">
        <f>SUM(AU48:AY48)</f>
        <v>102265.48439640002</v>
      </c>
      <c r="BA48" s="60">
        <v>1</v>
      </c>
      <c r="BB48" s="63">
        <f>AU48*1.02</f>
        <v>84462.181444800008</v>
      </c>
      <c r="BC48" s="63">
        <f>BB48*0.08</f>
        <v>6756.974515584001</v>
      </c>
      <c r="BD48" s="63">
        <f>AW48*1.02</f>
        <v>5630.8120963199999</v>
      </c>
      <c r="BE48" s="63">
        <f>BB48*0.075</f>
        <v>6334.6636083600006</v>
      </c>
      <c r="BF48" s="63">
        <f>AY48*1.02</f>
        <v>1126.1624192639999</v>
      </c>
      <c r="BG48" s="65">
        <f>SUM(BB48:BF48)</f>
        <v>104310.79408432802</v>
      </c>
    </row>
    <row r="49" spans="1:59" x14ac:dyDescent="0.3">
      <c r="A49" s="111"/>
      <c r="B49" s="75" t="s">
        <v>176</v>
      </c>
      <c r="C49" s="75" t="s">
        <v>178</v>
      </c>
      <c r="D49" s="60"/>
      <c r="E49" s="63">
        <v>0</v>
      </c>
      <c r="F49" s="63">
        <v>0</v>
      </c>
      <c r="G49" s="63">
        <v>0</v>
      </c>
      <c r="H49" s="63">
        <v>0</v>
      </c>
      <c r="I49" s="63">
        <v>0</v>
      </c>
      <c r="J49" s="65">
        <f t="shared" si="171"/>
        <v>0</v>
      </c>
      <c r="K49" s="60">
        <v>1</v>
      </c>
      <c r="L49" s="63">
        <v>75000</v>
      </c>
      <c r="M49" s="63">
        <f t="shared" ref="M49:M52" si="172">L49*0.08</f>
        <v>6000</v>
      </c>
      <c r="N49" s="63">
        <v>5000</v>
      </c>
      <c r="O49" s="63">
        <f t="shared" ref="O49:O52" si="173">L49*0.075</f>
        <v>5625</v>
      </c>
      <c r="P49" s="63">
        <v>1000</v>
      </c>
      <c r="Q49" s="65">
        <f t="shared" ref="Q49:Q52" si="174">SUM(L49:P49)</f>
        <v>92625</v>
      </c>
      <c r="R49" s="60">
        <v>1</v>
      </c>
      <c r="S49" s="63">
        <f>L49*1.02</f>
        <v>76500</v>
      </c>
      <c r="T49" s="63">
        <f>S49*0.08</f>
        <v>6120</v>
      </c>
      <c r="U49" s="63">
        <f>N49*1.02</f>
        <v>5100</v>
      </c>
      <c r="V49" s="63">
        <f>S49*0.075</f>
        <v>5737.5</v>
      </c>
      <c r="W49" s="63">
        <f>P49*1.02</f>
        <v>1020</v>
      </c>
      <c r="X49" s="65">
        <f t="shared" ref="X49:X52" si="175">SUM(S49:W49)</f>
        <v>94477.5</v>
      </c>
      <c r="Y49" s="60">
        <v>1</v>
      </c>
      <c r="Z49" s="63">
        <f>S49*1.02</f>
        <v>78030</v>
      </c>
      <c r="AA49" s="63">
        <f>Z49*0.08</f>
        <v>6242.4000000000005</v>
      </c>
      <c r="AB49" s="63">
        <f>U49*1.02</f>
        <v>5202</v>
      </c>
      <c r="AC49" s="63">
        <f>Z49*0.075</f>
        <v>5852.25</v>
      </c>
      <c r="AD49" s="63">
        <f>W49*1.02</f>
        <v>1040.4000000000001</v>
      </c>
      <c r="AE49" s="65">
        <f t="shared" ref="AE49:AE52" si="176">SUM(Z49:AD49)</f>
        <v>96367.049999999988</v>
      </c>
      <c r="AF49" s="60">
        <v>1</v>
      </c>
      <c r="AG49" s="63">
        <f>Z49*1.02</f>
        <v>79590.600000000006</v>
      </c>
      <c r="AH49" s="63">
        <f>AG49*0.08</f>
        <v>6367.2480000000005</v>
      </c>
      <c r="AI49" s="63">
        <f>AB49*1.02</f>
        <v>5306.04</v>
      </c>
      <c r="AJ49" s="63">
        <f>AG49*0.075</f>
        <v>5969.2950000000001</v>
      </c>
      <c r="AK49" s="63">
        <f>AD49*1.02</f>
        <v>1061.2080000000001</v>
      </c>
      <c r="AL49" s="65">
        <f t="shared" ref="AL49:AL52" si="177">SUM(AG49:AK49)</f>
        <v>98294.391000000003</v>
      </c>
      <c r="AM49" s="60">
        <v>1</v>
      </c>
      <c r="AN49" s="63">
        <f>AG49*1.02</f>
        <v>81182.412000000011</v>
      </c>
      <c r="AO49" s="63">
        <f>AN49*0.08</f>
        <v>6494.5929600000009</v>
      </c>
      <c r="AP49" s="63">
        <f>AI49*1.02</f>
        <v>5412.1607999999997</v>
      </c>
      <c r="AQ49" s="63">
        <f>AN49*0.075</f>
        <v>6088.6809000000003</v>
      </c>
      <c r="AR49" s="63">
        <f>AK49*1.02</f>
        <v>1082.4321600000001</v>
      </c>
      <c r="AS49" s="65">
        <f t="shared" ref="AS49:AS52" si="178">SUM(AN49:AR49)</f>
        <v>100260.27882000001</v>
      </c>
      <c r="AT49" s="60">
        <v>1</v>
      </c>
      <c r="AU49" s="63">
        <f>AN49*1.02</f>
        <v>82806.060240000006</v>
      </c>
      <c r="AV49" s="63">
        <f>AU49*0.08</f>
        <v>6624.4848192000009</v>
      </c>
      <c r="AW49" s="63">
        <f>AP49*1.02</f>
        <v>5520.4040159999995</v>
      </c>
      <c r="AX49" s="63">
        <f>AU49*0.075</f>
        <v>6210.4545180000005</v>
      </c>
      <c r="AY49" s="63">
        <f>AR49*1.02</f>
        <v>1104.0808032</v>
      </c>
      <c r="AZ49" s="65">
        <f t="shared" ref="AZ49:AZ52" si="179">SUM(AU49:AY49)</f>
        <v>102265.48439640002</v>
      </c>
      <c r="BA49" s="60">
        <v>1</v>
      </c>
      <c r="BB49" s="63">
        <f>AU49*1.02</f>
        <v>84462.181444800008</v>
      </c>
      <c r="BC49" s="63">
        <f>BB49*0.08</f>
        <v>6756.974515584001</v>
      </c>
      <c r="BD49" s="63">
        <f>AW49*1.02</f>
        <v>5630.8120963199999</v>
      </c>
      <c r="BE49" s="63">
        <f>BB49*0.075</f>
        <v>6334.6636083600006</v>
      </c>
      <c r="BF49" s="63">
        <f>AY49*1.02</f>
        <v>1126.1624192639999</v>
      </c>
      <c r="BG49" s="65">
        <f t="shared" ref="BG49:BG52" si="180">SUM(BB49:BF49)</f>
        <v>104310.79408432802</v>
      </c>
    </row>
    <row r="50" spans="1:59" x14ac:dyDescent="0.3">
      <c r="A50" s="111"/>
      <c r="B50" s="75"/>
      <c r="C50" s="75"/>
      <c r="D50" s="60"/>
      <c r="E50" s="63">
        <v>0</v>
      </c>
      <c r="F50" s="63">
        <v>0</v>
      </c>
      <c r="G50" s="63">
        <v>0</v>
      </c>
      <c r="H50" s="63">
        <v>0</v>
      </c>
      <c r="I50" s="63">
        <v>0</v>
      </c>
      <c r="J50" s="65">
        <f t="shared" si="171"/>
        <v>0</v>
      </c>
      <c r="K50" s="60">
        <v>0</v>
      </c>
      <c r="L50" s="63">
        <v>0</v>
      </c>
      <c r="M50" s="63">
        <f t="shared" si="172"/>
        <v>0</v>
      </c>
      <c r="N50" s="63">
        <v>0</v>
      </c>
      <c r="O50" s="63">
        <f t="shared" si="173"/>
        <v>0</v>
      </c>
      <c r="P50" s="63">
        <v>0</v>
      </c>
      <c r="Q50" s="65">
        <f t="shared" si="174"/>
        <v>0</v>
      </c>
      <c r="R50" s="60">
        <v>0</v>
      </c>
      <c r="S50" s="63">
        <v>0</v>
      </c>
      <c r="T50" s="63">
        <f t="shared" ref="T50:T52" si="181">S50*0.08</f>
        <v>0</v>
      </c>
      <c r="U50" s="63">
        <v>0</v>
      </c>
      <c r="V50" s="63">
        <f t="shared" ref="V50:V52" si="182">S50*0.075</f>
        <v>0</v>
      </c>
      <c r="W50" s="63">
        <v>0</v>
      </c>
      <c r="X50" s="65">
        <f t="shared" si="175"/>
        <v>0</v>
      </c>
      <c r="Y50" s="60">
        <v>0</v>
      </c>
      <c r="Z50" s="63">
        <v>0</v>
      </c>
      <c r="AA50" s="63">
        <f t="shared" ref="AA50:AA52" si="183">Z50*0.08</f>
        <v>0</v>
      </c>
      <c r="AB50" s="63">
        <v>0</v>
      </c>
      <c r="AC50" s="63">
        <f t="shared" ref="AC50:AC52" si="184">Z50*0.075</f>
        <v>0</v>
      </c>
      <c r="AD50" s="63">
        <v>0</v>
      </c>
      <c r="AE50" s="65">
        <f t="shared" si="176"/>
        <v>0</v>
      </c>
      <c r="AF50" s="60">
        <v>0</v>
      </c>
      <c r="AG50" s="63">
        <v>0</v>
      </c>
      <c r="AH50" s="63">
        <f t="shared" ref="AH50:AH52" si="185">AG50*0.08</f>
        <v>0</v>
      </c>
      <c r="AI50" s="63">
        <v>0</v>
      </c>
      <c r="AJ50" s="63">
        <f t="shared" ref="AJ50:AJ52" si="186">AG50*0.075</f>
        <v>0</v>
      </c>
      <c r="AK50" s="63">
        <v>0</v>
      </c>
      <c r="AL50" s="65">
        <f t="shared" si="177"/>
        <v>0</v>
      </c>
      <c r="AM50" s="60">
        <v>0</v>
      </c>
      <c r="AN50" s="63">
        <v>0</v>
      </c>
      <c r="AO50" s="63">
        <f t="shared" ref="AO50:AO52" si="187">AN50*0.08</f>
        <v>0</v>
      </c>
      <c r="AP50" s="63">
        <v>0</v>
      </c>
      <c r="AQ50" s="63">
        <f t="shared" ref="AQ50:AQ52" si="188">AN50*0.075</f>
        <v>0</v>
      </c>
      <c r="AR50" s="63">
        <v>0</v>
      </c>
      <c r="AS50" s="65">
        <f t="shared" si="178"/>
        <v>0</v>
      </c>
      <c r="AT50" s="60">
        <v>0</v>
      </c>
      <c r="AU50" s="63">
        <v>0</v>
      </c>
      <c r="AV50" s="63">
        <f t="shared" ref="AV50:AV52" si="189">AU50*0.08</f>
        <v>0</v>
      </c>
      <c r="AW50" s="63">
        <v>0</v>
      </c>
      <c r="AX50" s="63">
        <f t="shared" ref="AX50:AX52" si="190">AU50*0.075</f>
        <v>0</v>
      </c>
      <c r="AY50" s="63">
        <v>0</v>
      </c>
      <c r="AZ50" s="65">
        <f t="shared" si="179"/>
        <v>0</v>
      </c>
      <c r="BA50" s="60">
        <v>0</v>
      </c>
      <c r="BB50" s="63">
        <v>0</v>
      </c>
      <c r="BC50" s="63">
        <f t="shared" ref="BC50:BC52" si="191">BB50*0.08</f>
        <v>0</v>
      </c>
      <c r="BD50" s="63">
        <v>0</v>
      </c>
      <c r="BE50" s="63">
        <f t="shared" ref="BE50:BE52" si="192">BB50*0.075</f>
        <v>0</v>
      </c>
      <c r="BF50" s="63">
        <v>0</v>
      </c>
      <c r="BG50" s="65">
        <f t="shared" si="180"/>
        <v>0</v>
      </c>
    </row>
    <row r="51" spans="1:59" x14ac:dyDescent="0.3">
      <c r="A51" s="111"/>
      <c r="B51" s="75"/>
      <c r="C51" s="75"/>
      <c r="D51" s="60"/>
      <c r="E51" s="63">
        <v>0</v>
      </c>
      <c r="F51" s="63">
        <v>0</v>
      </c>
      <c r="G51" s="63">
        <v>0</v>
      </c>
      <c r="H51" s="63">
        <v>0</v>
      </c>
      <c r="I51" s="63">
        <v>0</v>
      </c>
      <c r="J51" s="65">
        <f t="shared" si="171"/>
        <v>0</v>
      </c>
      <c r="K51" s="60">
        <v>0</v>
      </c>
      <c r="L51" s="63">
        <v>0</v>
      </c>
      <c r="M51" s="63">
        <f t="shared" ref="M51" si="193">L51*0.08</f>
        <v>0</v>
      </c>
      <c r="N51" s="63">
        <v>0</v>
      </c>
      <c r="O51" s="63">
        <f t="shared" ref="O51" si="194">L51*0.075</f>
        <v>0</v>
      </c>
      <c r="P51" s="63">
        <v>0</v>
      </c>
      <c r="Q51" s="65">
        <f t="shared" ref="Q51" si="195">SUM(L51:P51)</f>
        <v>0</v>
      </c>
      <c r="R51" s="60">
        <v>0</v>
      </c>
      <c r="S51" s="63">
        <v>0</v>
      </c>
      <c r="T51" s="63">
        <f t="shared" ref="T51" si="196">S51*0.08</f>
        <v>0</v>
      </c>
      <c r="U51" s="63">
        <v>0</v>
      </c>
      <c r="V51" s="63">
        <f t="shared" ref="V51" si="197">S51*0.075</f>
        <v>0</v>
      </c>
      <c r="W51" s="63">
        <v>0</v>
      </c>
      <c r="X51" s="65">
        <f t="shared" ref="X51" si="198">SUM(S51:W51)</f>
        <v>0</v>
      </c>
      <c r="Y51" s="60">
        <v>0</v>
      </c>
      <c r="Z51" s="63">
        <v>0</v>
      </c>
      <c r="AA51" s="63">
        <f t="shared" ref="AA51" si="199">Z51*0.08</f>
        <v>0</v>
      </c>
      <c r="AB51" s="63">
        <v>0</v>
      </c>
      <c r="AC51" s="63">
        <f t="shared" ref="AC51" si="200">Z51*0.075</f>
        <v>0</v>
      </c>
      <c r="AD51" s="63">
        <v>0</v>
      </c>
      <c r="AE51" s="65">
        <f t="shared" ref="AE51" si="201">SUM(Z51:AD51)</f>
        <v>0</v>
      </c>
      <c r="AF51" s="60">
        <v>0</v>
      </c>
      <c r="AG51" s="63">
        <v>0</v>
      </c>
      <c r="AH51" s="63">
        <f t="shared" ref="AH51" si="202">AG51*0.08</f>
        <v>0</v>
      </c>
      <c r="AI51" s="63">
        <v>0</v>
      </c>
      <c r="AJ51" s="63">
        <f t="shared" ref="AJ51" si="203">AG51*0.075</f>
        <v>0</v>
      </c>
      <c r="AK51" s="63">
        <v>0</v>
      </c>
      <c r="AL51" s="65">
        <f t="shared" ref="AL51" si="204">SUM(AG51:AK51)</f>
        <v>0</v>
      </c>
      <c r="AM51" s="60">
        <v>0</v>
      </c>
      <c r="AN51" s="63">
        <v>0</v>
      </c>
      <c r="AO51" s="63">
        <f t="shared" ref="AO51" si="205">AN51*0.08</f>
        <v>0</v>
      </c>
      <c r="AP51" s="63">
        <v>0</v>
      </c>
      <c r="AQ51" s="63">
        <f t="shared" ref="AQ51" si="206">AN51*0.075</f>
        <v>0</v>
      </c>
      <c r="AR51" s="63">
        <v>0</v>
      </c>
      <c r="AS51" s="65">
        <f t="shared" ref="AS51" si="207">SUM(AN51:AR51)</f>
        <v>0</v>
      </c>
      <c r="AT51" s="60">
        <v>0</v>
      </c>
      <c r="AU51" s="63">
        <v>0</v>
      </c>
      <c r="AV51" s="63">
        <f t="shared" ref="AV51" si="208">AU51*0.08</f>
        <v>0</v>
      </c>
      <c r="AW51" s="63">
        <v>0</v>
      </c>
      <c r="AX51" s="63">
        <f t="shared" ref="AX51" si="209">AU51*0.075</f>
        <v>0</v>
      </c>
      <c r="AY51" s="63">
        <v>0</v>
      </c>
      <c r="AZ51" s="65">
        <f t="shared" ref="AZ51" si="210">SUM(AU51:AY51)</f>
        <v>0</v>
      </c>
      <c r="BA51" s="60">
        <v>0</v>
      </c>
      <c r="BB51" s="63">
        <v>0</v>
      </c>
      <c r="BC51" s="63">
        <f t="shared" ref="BC51" si="211">BB51*0.08</f>
        <v>0</v>
      </c>
      <c r="BD51" s="63">
        <v>0</v>
      </c>
      <c r="BE51" s="63">
        <f t="shared" ref="BE51" si="212">BB51*0.075</f>
        <v>0</v>
      </c>
      <c r="BF51" s="63">
        <v>0</v>
      </c>
      <c r="BG51" s="65">
        <f t="shared" ref="BG51" si="213">SUM(BB51:BF51)</f>
        <v>0</v>
      </c>
    </row>
    <row r="52" spans="1:59" x14ac:dyDescent="0.3">
      <c r="A52" s="109"/>
      <c r="B52" s="75"/>
      <c r="C52" s="75"/>
      <c r="D52" s="60"/>
      <c r="E52" s="63">
        <v>0</v>
      </c>
      <c r="F52" s="63">
        <v>0</v>
      </c>
      <c r="G52" s="63">
        <v>0</v>
      </c>
      <c r="H52" s="63">
        <v>0</v>
      </c>
      <c r="I52" s="63">
        <v>0</v>
      </c>
      <c r="J52" s="65">
        <f t="shared" si="171"/>
        <v>0</v>
      </c>
      <c r="K52" s="60">
        <v>0</v>
      </c>
      <c r="L52" s="63">
        <v>0</v>
      </c>
      <c r="M52" s="63">
        <f t="shared" si="172"/>
        <v>0</v>
      </c>
      <c r="N52" s="63">
        <v>0</v>
      </c>
      <c r="O52" s="63">
        <f t="shared" si="173"/>
        <v>0</v>
      </c>
      <c r="P52" s="63">
        <v>0</v>
      </c>
      <c r="Q52" s="65">
        <f t="shared" si="174"/>
        <v>0</v>
      </c>
      <c r="R52" s="60">
        <v>0</v>
      </c>
      <c r="S52" s="63">
        <v>0</v>
      </c>
      <c r="T52" s="63">
        <f t="shared" si="181"/>
        <v>0</v>
      </c>
      <c r="U52" s="63">
        <v>0</v>
      </c>
      <c r="V52" s="63">
        <f t="shared" si="182"/>
        <v>0</v>
      </c>
      <c r="W52" s="63">
        <v>0</v>
      </c>
      <c r="X52" s="65">
        <f t="shared" si="175"/>
        <v>0</v>
      </c>
      <c r="Y52" s="60">
        <v>0</v>
      </c>
      <c r="Z52" s="63">
        <v>0</v>
      </c>
      <c r="AA52" s="63">
        <f t="shared" si="183"/>
        <v>0</v>
      </c>
      <c r="AB52" s="63">
        <v>0</v>
      </c>
      <c r="AC52" s="63">
        <f t="shared" si="184"/>
        <v>0</v>
      </c>
      <c r="AD52" s="63">
        <v>0</v>
      </c>
      <c r="AE52" s="65">
        <f t="shared" si="176"/>
        <v>0</v>
      </c>
      <c r="AF52" s="60">
        <v>0</v>
      </c>
      <c r="AG52" s="63">
        <v>0</v>
      </c>
      <c r="AH52" s="63">
        <f t="shared" si="185"/>
        <v>0</v>
      </c>
      <c r="AI52" s="63">
        <v>0</v>
      </c>
      <c r="AJ52" s="63">
        <f t="shared" si="186"/>
        <v>0</v>
      </c>
      <c r="AK52" s="63">
        <v>0</v>
      </c>
      <c r="AL52" s="65">
        <f t="shared" si="177"/>
        <v>0</v>
      </c>
      <c r="AM52" s="60">
        <v>0</v>
      </c>
      <c r="AN52" s="63">
        <v>0</v>
      </c>
      <c r="AO52" s="63">
        <f t="shared" si="187"/>
        <v>0</v>
      </c>
      <c r="AP52" s="63">
        <v>0</v>
      </c>
      <c r="AQ52" s="63">
        <f t="shared" si="188"/>
        <v>0</v>
      </c>
      <c r="AR52" s="63">
        <v>0</v>
      </c>
      <c r="AS52" s="65">
        <f t="shared" si="178"/>
        <v>0</v>
      </c>
      <c r="AT52" s="60">
        <v>0</v>
      </c>
      <c r="AU52" s="63">
        <v>0</v>
      </c>
      <c r="AV52" s="63">
        <f t="shared" si="189"/>
        <v>0</v>
      </c>
      <c r="AW52" s="63">
        <v>0</v>
      </c>
      <c r="AX52" s="63">
        <f t="shared" si="190"/>
        <v>0</v>
      </c>
      <c r="AY52" s="63">
        <v>0</v>
      </c>
      <c r="AZ52" s="65">
        <f t="shared" si="179"/>
        <v>0</v>
      </c>
      <c r="BA52" s="60">
        <v>0</v>
      </c>
      <c r="BB52" s="63">
        <v>0</v>
      </c>
      <c r="BC52" s="63">
        <f t="shared" si="191"/>
        <v>0</v>
      </c>
      <c r="BD52" s="63">
        <v>0</v>
      </c>
      <c r="BE52" s="63">
        <f t="shared" si="192"/>
        <v>0</v>
      </c>
      <c r="BF52" s="63">
        <v>0</v>
      </c>
      <c r="BG52" s="65">
        <f t="shared" si="180"/>
        <v>0</v>
      </c>
    </row>
    <row r="53" spans="1:59" s="5" customFormat="1" x14ac:dyDescent="0.3">
      <c r="A53" s="108"/>
      <c r="B53" s="81"/>
      <c r="C53" s="74"/>
      <c r="D53" s="66"/>
      <c r="E53" s="67">
        <f>SUM(E48:E52)</f>
        <v>0</v>
      </c>
      <c r="F53" s="67">
        <f t="shared" ref="F53:H53" si="214">SUM(F48:F52)</f>
        <v>0</v>
      </c>
      <c r="G53" s="67">
        <f t="shared" si="214"/>
        <v>0</v>
      </c>
      <c r="H53" s="67">
        <f t="shared" si="214"/>
        <v>0</v>
      </c>
      <c r="I53" s="67">
        <f>SUM(I48:I52)</f>
        <v>0</v>
      </c>
      <c r="J53" s="68">
        <f>SUM(J48:J52)</f>
        <v>0</v>
      </c>
      <c r="K53" s="66"/>
      <c r="L53" s="67">
        <f>SUM(L48:L52)</f>
        <v>150000</v>
      </c>
      <c r="M53" s="67">
        <f t="shared" ref="M53" si="215">SUM(M48:M52)</f>
        <v>12000</v>
      </c>
      <c r="N53" s="67">
        <f t="shared" ref="N53" si="216">SUM(N48:N52)</f>
        <v>10000</v>
      </c>
      <c r="O53" s="67">
        <f t="shared" ref="O53" si="217">SUM(O48:O52)</f>
        <v>11250</v>
      </c>
      <c r="P53" s="67">
        <f>SUM(P48:P52)</f>
        <v>2000</v>
      </c>
      <c r="Q53" s="68">
        <f>SUM(Q48:Q52)</f>
        <v>185250</v>
      </c>
      <c r="R53" s="67">
        <f>SUM(R48:R52)</f>
        <v>2</v>
      </c>
      <c r="S53" s="67">
        <f t="shared" ref="S53" si="218">SUM(S48:S52)</f>
        <v>153000</v>
      </c>
      <c r="T53" s="67">
        <f t="shared" ref="T53" si="219">SUM(T48:T52)</f>
        <v>12240</v>
      </c>
      <c r="U53" s="67">
        <f t="shared" ref="U53" si="220">SUM(U48:U52)</f>
        <v>10200</v>
      </c>
      <c r="V53" s="67">
        <f>SUM(V48:V52)</f>
        <v>11475</v>
      </c>
      <c r="W53" s="68">
        <f>SUM(W48:W52)</f>
        <v>2040</v>
      </c>
      <c r="X53" s="68">
        <f>SUM(X48:X52)</f>
        <v>188955</v>
      </c>
      <c r="Y53" s="66"/>
      <c r="Z53" s="67">
        <f>SUM(Z48:Z52)</f>
        <v>156060</v>
      </c>
      <c r="AA53" s="67">
        <f t="shared" ref="AA53" si="221">SUM(AA48:AA52)</f>
        <v>12484.800000000001</v>
      </c>
      <c r="AB53" s="67">
        <f t="shared" ref="AB53" si="222">SUM(AB48:AB52)</f>
        <v>10404</v>
      </c>
      <c r="AC53" s="67">
        <f t="shared" ref="AC53" si="223">SUM(AC48:AC52)</f>
        <v>11704.5</v>
      </c>
      <c r="AD53" s="67">
        <f>SUM(AD48:AD52)</f>
        <v>2080.8000000000002</v>
      </c>
      <c r="AE53" s="68">
        <f>SUM(AE48:AE52)</f>
        <v>192734.09999999998</v>
      </c>
      <c r="AF53" s="66"/>
      <c r="AG53" s="67">
        <f>SUM(AG48:AG52)</f>
        <v>159181.20000000001</v>
      </c>
      <c r="AH53" s="67">
        <f t="shared" ref="AH53" si="224">SUM(AH48:AH52)</f>
        <v>12734.496000000001</v>
      </c>
      <c r="AI53" s="67">
        <f t="shared" ref="AI53" si="225">SUM(AI48:AI52)</f>
        <v>10612.08</v>
      </c>
      <c r="AJ53" s="67">
        <f t="shared" ref="AJ53" si="226">SUM(AJ48:AJ52)</f>
        <v>11938.59</v>
      </c>
      <c r="AK53" s="67">
        <f>SUM(AK48:AK52)</f>
        <v>2122.4160000000002</v>
      </c>
      <c r="AL53" s="68">
        <f>SUM(AL48:AL52)</f>
        <v>196588.78200000001</v>
      </c>
      <c r="AM53" s="66"/>
      <c r="AN53" s="67">
        <f>SUM(AN48:AN52)</f>
        <v>162364.82400000002</v>
      </c>
      <c r="AO53" s="67">
        <f t="shared" ref="AO53" si="227">SUM(AO48:AO52)</f>
        <v>12989.185920000002</v>
      </c>
      <c r="AP53" s="67">
        <f t="shared" ref="AP53" si="228">SUM(AP48:AP52)</f>
        <v>10824.321599999999</v>
      </c>
      <c r="AQ53" s="67">
        <f t="shared" ref="AQ53" si="229">SUM(AQ48:AQ52)</f>
        <v>12177.361800000001</v>
      </c>
      <c r="AR53" s="67">
        <f>SUM(AR48:AR52)</f>
        <v>2164.8643200000001</v>
      </c>
      <c r="AS53" s="68">
        <f>SUM(AS48:AS52)</f>
        <v>200520.55764000001</v>
      </c>
      <c r="AT53" s="66"/>
      <c r="AU53" s="67">
        <f>SUM(AU48:AU52)</f>
        <v>165612.12048000001</v>
      </c>
      <c r="AV53" s="67">
        <f t="shared" ref="AV53" si="230">SUM(AV48:AV52)</f>
        <v>13248.969638400002</v>
      </c>
      <c r="AW53" s="67">
        <f t="shared" ref="AW53" si="231">SUM(AW48:AW52)</f>
        <v>11040.808031999999</v>
      </c>
      <c r="AX53" s="67">
        <f t="shared" ref="AX53" si="232">SUM(AX48:AX52)</f>
        <v>12420.909036000001</v>
      </c>
      <c r="AY53" s="67">
        <f>SUM(AY48:AY52)</f>
        <v>2208.1616064</v>
      </c>
      <c r="AZ53" s="68">
        <f>SUM(AZ48:AZ52)</f>
        <v>204530.96879280003</v>
      </c>
      <c r="BA53" s="66"/>
      <c r="BB53" s="67">
        <f>SUM(BB48:BB52)</f>
        <v>168924.36288960002</v>
      </c>
      <c r="BC53" s="67">
        <f t="shared" ref="BC53" si="233">SUM(BC48:BC52)</f>
        <v>13513.949031168002</v>
      </c>
      <c r="BD53" s="67">
        <f t="shared" ref="BD53" si="234">SUM(BD48:BD52)</f>
        <v>11261.62419264</v>
      </c>
      <c r="BE53" s="67">
        <f t="shared" ref="BE53" si="235">SUM(BE48:BE52)</f>
        <v>12669.327216720001</v>
      </c>
      <c r="BF53" s="67">
        <f>SUM(BF48:BF52)</f>
        <v>2252.3248385279999</v>
      </c>
      <c r="BG53" s="68">
        <f>SUM(BG48:BG52)</f>
        <v>208621.58816865605</v>
      </c>
    </row>
    <row r="54" spans="1:59" s="5" customFormat="1" x14ac:dyDescent="0.3">
      <c r="A54" s="109"/>
      <c r="B54" s="77"/>
      <c r="C54" s="76"/>
      <c r="D54" s="73"/>
      <c r="E54" s="62"/>
      <c r="F54" s="62"/>
      <c r="G54" s="62"/>
      <c r="H54" s="62"/>
      <c r="I54" s="62"/>
      <c r="J54" s="64"/>
      <c r="K54" s="73"/>
      <c r="L54" s="62"/>
      <c r="M54" s="62"/>
      <c r="N54" s="62"/>
      <c r="O54" s="62"/>
      <c r="P54" s="62"/>
      <c r="Q54" s="64"/>
      <c r="R54" s="62"/>
      <c r="S54" s="62"/>
      <c r="T54" s="62"/>
      <c r="U54" s="62"/>
      <c r="V54" s="62"/>
      <c r="W54" s="64"/>
      <c r="X54" s="64"/>
      <c r="Y54" s="73"/>
      <c r="Z54" s="62"/>
      <c r="AA54" s="62"/>
      <c r="AB54" s="62"/>
      <c r="AC54" s="62"/>
      <c r="AD54" s="62"/>
      <c r="AE54" s="64"/>
      <c r="AF54" s="73"/>
      <c r="AG54" s="62"/>
      <c r="AH54" s="62"/>
      <c r="AI54" s="62"/>
      <c r="AJ54" s="62"/>
      <c r="AK54" s="62"/>
      <c r="AL54" s="64"/>
      <c r="AM54" s="73"/>
      <c r="AN54" s="62"/>
      <c r="AO54" s="62"/>
      <c r="AP54" s="62"/>
      <c r="AQ54" s="62"/>
      <c r="AR54" s="62"/>
      <c r="AS54" s="64"/>
      <c r="AT54" s="73"/>
      <c r="AU54" s="62"/>
      <c r="AV54" s="62"/>
      <c r="AW54" s="62"/>
      <c r="AX54" s="62"/>
      <c r="AY54" s="62"/>
      <c r="AZ54" s="64"/>
      <c r="BA54" s="73"/>
      <c r="BB54" s="62"/>
      <c r="BC54" s="62"/>
      <c r="BD54" s="62"/>
      <c r="BE54" s="62"/>
      <c r="BF54" s="62"/>
      <c r="BG54" s="64"/>
    </row>
    <row r="55" spans="1:59" s="5" customFormat="1" x14ac:dyDescent="0.3">
      <c r="A55" s="78" t="s">
        <v>13</v>
      </c>
      <c r="B55" s="82"/>
      <c r="C55" s="78"/>
      <c r="D55" s="69"/>
      <c r="E55" s="70">
        <f>+E53+E14+E46</f>
        <v>0</v>
      </c>
      <c r="F55" s="70">
        <f t="shared" ref="F55:H55" si="236">+F53+F14+F46</f>
        <v>0</v>
      </c>
      <c r="G55" s="70">
        <f t="shared" si="236"/>
        <v>0</v>
      </c>
      <c r="H55" s="70">
        <f t="shared" si="236"/>
        <v>0</v>
      </c>
      <c r="I55" s="70">
        <f>+I53+I14+I46</f>
        <v>0</v>
      </c>
      <c r="J55" s="71">
        <f>J53+J14+J46</f>
        <v>0</v>
      </c>
      <c r="K55" s="70"/>
      <c r="L55" s="70">
        <f>+L53+L14+L46</f>
        <v>2267000</v>
      </c>
      <c r="M55" s="70">
        <f t="shared" ref="M55:O55" si="237">+M53+M14+M46</f>
        <v>181360</v>
      </c>
      <c r="N55" s="70">
        <f t="shared" si="237"/>
        <v>180000</v>
      </c>
      <c r="O55" s="70">
        <f t="shared" si="237"/>
        <v>170025</v>
      </c>
      <c r="P55" s="70">
        <f>+P53+P14+P46</f>
        <v>36000</v>
      </c>
      <c r="Q55" s="71">
        <f>Q53+Q14+Q46</f>
        <v>2834385</v>
      </c>
      <c r="R55" s="70">
        <f>+R53+R14+R46</f>
        <v>2</v>
      </c>
      <c r="S55" s="70">
        <f t="shared" ref="S55:U55" si="238">+S53+S14+S46</f>
        <v>2312340</v>
      </c>
      <c r="T55" s="70">
        <f t="shared" si="238"/>
        <v>184987.19999999998</v>
      </c>
      <c r="U55" s="70">
        <f t="shared" si="238"/>
        <v>183600</v>
      </c>
      <c r="V55" s="70">
        <f>+V53+V14+V46</f>
        <v>173425.5</v>
      </c>
      <c r="W55" s="71">
        <f>W53+W14+W46</f>
        <v>36720</v>
      </c>
      <c r="X55" s="71">
        <f>X53+X14+X46</f>
        <v>2891072.6999999997</v>
      </c>
      <c r="Y55" s="70"/>
      <c r="Z55" s="70">
        <f>+Z53+Z14+Z46</f>
        <v>2358586.8000000003</v>
      </c>
      <c r="AA55" s="70">
        <f t="shared" ref="AA55:AC55" si="239">+AA53+AA14+AA46</f>
        <v>188686.94400000002</v>
      </c>
      <c r="AB55" s="70">
        <f t="shared" si="239"/>
        <v>187272</v>
      </c>
      <c r="AC55" s="70">
        <f t="shared" si="239"/>
        <v>176894.01000000004</v>
      </c>
      <c r="AD55" s="70">
        <f>+AD53+AD14+AD46</f>
        <v>37454.400000000016</v>
      </c>
      <c r="AE55" s="71">
        <f>AE53+AE14+AE46</f>
        <v>2948894.154000001</v>
      </c>
      <c r="AF55" s="70"/>
      <c r="AG55" s="70">
        <f>+AG53+AG14+AG46</f>
        <v>2405758.5359999994</v>
      </c>
      <c r="AH55" s="70">
        <f t="shared" ref="AH55:AJ55" si="240">+AH53+AH14+AH46</f>
        <v>192460.68287999998</v>
      </c>
      <c r="AI55" s="70">
        <f t="shared" si="240"/>
        <v>191017.43999999997</v>
      </c>
      <c r="AJ55" s="70">
        <f t="shared" si="240"/>
        <v>180431.89020000002</v>
      </c>
      <c r="AK55" s="70">
        <f>+AK53+AK14+AK46</f>
        <v>38203.48799999999</v>
      </c>
      <c r="AL55" s="71">
        <f>AL53+AL14+AL46</f>
        <v>3007872.0370800011</v>
      </c>
      <c r="AM55" s="70"/>
      <c r="AN55" s="70">
        <f>+AN53+AN14+AN46</f>
        <v>2453873.7067199997</v>
      </c>
      <c r="AO55" s="70">
        <f t="shared" ref="AO55:AQ55" si="241">+AO53+AO14+AO46</f>
        <v>196309.89653760009</v>
      </c>
      <c r="AP55" s="70">
        <f t="shared" si="241"/>
        <v>194837.78880000001</v>
      </c>
      <c r="AQ55" s="70">
        <f t="shared" si="241"/>
        <v>184040.52800399999</v>
      </c>
      <c r="AR55" s="70">
        <f>+AR53+AR14+AR46</f>
        <v>38967.557760000003</v>
      </c>
      <c r="AS55" s="71">
        <f>AS53+AS14+AS46</f>
        <v>3068029.4778216011</v>
      </c>
      <c r="AT55" s="70"/>
      <c r="AU55" s="70">
        <f>+AU53+AU14+AU46</f>
        <v>2502951.1808544011</v>
      </c>
      <c r="AV55" s="70">
        <f t="shared" ref="AV55:AX55" si="242">+AV53+AV14+AV46</f>
        <v>200236.09446835204</v>
      </c>
      <c r="AW55" s="70">
        <f t="shared" si="242"/>
        <v>198734.5445759999</v>
      </c>
      <c r="AX55" s="70">
        <f t="shared" si="242"/>
        <v>187721.33856408007</v>
      </c>
      <c r="AY55" s="70">
        <f>+AY53+AY14+AY46</f>
        <v>39746.908915199987</v>
      </c>
      <c r="AZ55" s="71">
        <f>AZ53+AZ14+AZ46</f>
        <v>3129390.0673780343</v>
      </c>
      <c r="BA55" s="70"/>
      <c r="BB55" s="70">
        <f>+BB53+BB14+BB46</f>
        <v>2553010.2044714871</v>
      </c>
      <c r="BC55" s="70">
        <f t="shared" ref="BC55:BE55" si="243">+BC53+BC14+BC46</f>
        <v>204240.81635771907</v>
      </c>
      <c r="BD55" s="70">
        <f t="shared" si="243"/>
        <v>202709.23546752008</v>
      </c>
      <c r="BE55" s="70">
        <f t="shared" si="243"/>
        <v>191475.76533536162</v>
      </c>
      <c r="BF55" s="70">
        <f>+BF53+BF14+BF46</f>
        <v>40541.84709350401</v>
      </c>
      <c r="BG55" s="71">
        <f>BG53+BG14+BG46</f>
        <v>3191977.8687255941</v>
      </c>
    </row>
    <row r="56" spans="1:59" x14ac:dyDescent="0.3">
      <c r="I56" s="72"/>
      <c r="J56" s="62"/>
      <c r="K56" s="60"/>
      <c r="L56" s="72"/>
      <c r="M56" s="72"/>
      <c r="N56" s="72"/>
      <c r="O56" s="72"/>
      <c r="P56" s="72"/>
      <c r="Q56" s="62"/>
    </row>
    <row r="57" spans="1:59" x14ac:dyDescent="0.3">
      <c r="I57" s="72"/>
      <c r="J57" s="62"/>
      <c r="K57" s="60"/>
      <c r="L57" s="72"/>
      <c r="M57" s="72"/>
      <c r="N57" s="72"/>
      <c r="O57" s="72"/>
      <c r="P57" s="72"/>
      <c r="Q57" s="62"/>
    </row>
    <row r="58" spans="1:59" x14ac:dyDescent="0.3">
      <c r="I58" s="72"/>
      <c r="J58" s="62"/>
      <c r="K58" s="60"/>
      <c r="L58" s="72"/>
      <c r="M58" s="72"/>
      <c r="N58" s="72"/>
      <c r="O58" s="72"/>
      <c r="P58" s="72"/>
      <c r="Q58" s="62"/>
    </row>
    <row r="59" spans="1:59" x14ac:dyDescent="0.3">
      <c r="I59" s="72"/>
      <c r="J59" s="62"/>
      <c r="K59" s="60"/>
      <c r="L59" s="72"/>
      <c r="M59" s="72"/>
      <c r="N59" s="72"/>
      <c r="O59" s="72"/>
      <c r="P59" s="72"/>
      <c r="Q59" s="62"/>
    </row>
    <row r="60" spans="1:59" x14ac:dyDescent="0.3">
      <c r="I60" s="72"/>
      <c r="J60" s="62"/>
      <c r="K60" s="60"/>
      <c r="L60" s="72"/>
      <c r="M60" s="72"/>
      <c r="N60" s="72"/>
      <c r="O60" s="72"/>
      <c r="P60" s="72"/>
      <c r="Q60" s="62"/>
    </row>
    <row r="61" spans="1:59" x14ac:dyDescent="0.3">
      <c r="I61" s="72"/>
      <c r="J61" s="62"/>
      <c r="K61" s="60"/>
      <c r="L61" s="72"/>
      <c r="M61" s="72"/>
      <c r="N61" s="72"/>
      <c r="O61" s="72"/>
      <c r="P61" s="72"/>
      <c r="Q61" s="62"/>
    </row>
    <row r="62" spans="1:59" x14ac:dyDescent="0.3">
      <c r="I62" s="72"/>
      <c r="J62" s="62"/>
      <c r="K62" s="60"/>
      <c r="L62" s="72"/>
      <c r="M62" s="72"/>
      <c r="N62" s="72"/>
      <c r="O62" s="72"/>
      <c r="P62" s="72"/>
      <c r="Q62" s="62"/>
    </row>
    <row r="63" spans="1:59" x14ac:dyDescent="0.3">
      <c r="I63" s="72"/>
      <c r="J63" s="62"/>
      <c r="K63" s="60"/>
      <c r="L63" s="72"/>
      <c r="M63" s="72"/>
      <c r="N63" s="72"/>
      <c r="O63" s="72"/>
      <c r="P63" s="72"/>
      <c r="Q63" s="62"/>
    </row>
    <row r="64" spans="1:59" x14ac:dyDescent="0.3">
      <c r="I64" s="72"/>
      <c r="J64" s="62"/>
      <c r="K64" s="60"/>
      <c r="L64" s="72"/>
      <c r="M64" s="72"/>
      <c r="N64" s="72"/>
      <c r="O64" s="72"/>
      <c r="P64" s="72"/>
      <c r="Q64" s="62"/>
    </row>
    <row r="65" spans="9:17" x14ac:dyDescent="0.3">
      <c r="I65" s="72"/>
      <c r="J65" s="62"/>
      <c r="K65" s="60"/>
      <c r="L65" s="72"/>
      <c r="M65" s="72"/>
      <c r="N65" s="72"/>
      <c r="O65" s="72"/>
      <c r="P65" s="72"/>
      <c r="Q65" s="62"/>
    </row>
    <row r="66" spans="9:17" x14ac:dyDescent="0.3">
      <c r="I66" s="72"/>
      <c r="J66" s="62"/>
      <c r="K66" s="60"/>
      <c r="L66" s="72"/>
      <c r="M66" s="72"/>
      <c r="N66" s="72"/>
      <c r="O66" s="72"/>
      <c r="P66" s="72"/>
      <c r="Q66" s="62"/>
    </row>
    <row r="67" spans="9:17" x14ac:dyDescent="0.3">
      <c r="I67" s="72"/>
      <c r="J67" s="62"/>
      <c r="K67" s="60"/>
      <c r="L67" s="72"/>
      <c r="M67" s="72"/>
      <c r="N67" s="72"/>
      <c r="O67" s="72"/>
      <c r="P67" s="72"/>
      <c r="Q67" s="62"/>
    </row>
    <row r="68" spans="9:17" x14ac:dyDescent="0.3">
      <c r="I68" s="72"/>
      <c r="J68" s="62"/>
      <c r="K68" s="60"/>
      <c r="L68" s="72"/>
      <c r="M68" s="72"/>
      <c r="N68" s="72"/>
      <c r="O68" s="72"/>
      <c r="P68" s="72"/>
      <c r="Q68" s="62"/>
    </row>
    <row r="69" spans="9:17" x14ac:dyDescent="0.3">
      <c r="I69" s="72"/>
      <c r="J69" s="62"/>
      <c r="K69" s="60"/>
      <c r="L69" s="72"/>
      <c r="M69" s="72"/>
      <c r="N69" s="72"/>
      <c r="O69" s="72"/>
      <c r="P69" s="72"/>
      <c r="Q69" s="62"/>
    </row>
    <row r="70" spans="9:17" x14ac:dyDescent="0.3">
      <c r="I70" s="72"/>
      <c r="J70" s="62"/>
      <c r="K70" s="60"/>
      <c r="L70" s="72"/>
      <c r="M70" s="72"/>
      <c r="N70" s="72"/>
      <c r="O70" s="72"/>
      <c r="P70" s="72"/>
      <c r="Q70" s="62"/>
    </row>
    <row r="71" spans="9:17" x14ac:dyDescent="0.3">
      <c r="I71" s="72"/>
      <c r="J71" s="62"/>
      <c r="K71" s="60"/>
      <c r="L71" s="72"/>
      <c r="M71" s="72"/>
      <c r="N71" s="72"/>
      <c r="O71" s="72"/>
      <c r="P71" s="72"/>
      <c r="Q71" s="62"/>
    </row>
    <row r="72" spans="9:17" x14ac:dyDescent="0.3">
      <c r="I72" s="72"/>
      <c r="J72" s="62"/>
      <c r="K72" s="60"/>
      <c r="L72" s="72"/>
      <c r="M72" s="72"/>
      <c r="N72" s="72"/>
      <c r="O72" s="72"/>
      <c r="P72" s="72"/>
      <c r="Q72" s="62"/>
    </row>
    <row r="73" spans="9:17" x14ac:dyDescent="0.3">
      <c r="I73" s="72"/>
      <c r="J73" s="62"/>
      <c r="K73" s="60"/>
      <c r="L73" s="72"/>
      <c r="M73" s="72"/>
      <c r="N73" s="72"/>
      <c r="O73" s="72"/>
      <c r="P73" s="72"/>
      <c r="Q73" s="62"/>
    </row>
    <row r="74" spans="9:17" x14ac:dyDescent="0.3">
      <c r="I74" s="72"/>
      <c r="J74" s="62"/>
      <c r="K74" s="60"/>
      <c r="L74" s="72"/>
      <c r="M74" s="72"/>
      <c r="N74" s="72"/>
      <c r="O74" s="72"/>
      <c r="P74" s="72"/>
      <c r="Q74" s="62"/>
    </row>
    <row r="75" spans="9:17" x14ac:dyDescent="0.3">
      <c r="I75" s="72"/>
      <c r="J75" s="62"/>
      <c r="K75" s="60"/>
      <c r="L75" s="72"/>
      <c r="M75" s="72"/>
      <c r="N75" s="72"/>
      <c r="O75" s="72"/>
      <c r="P75" s="72"/>
      <c r="Q75" s="62"/>
    </row>
    <row r="76" spans="9:17" x14ac:dyDescent="0.3">
      <c r="I76" s="72"/>
      <c r="J76" s="62"/>
      <c r="K76" s="60"/>
      <c r="L76" s="72"/>
      <c r="M76" s="72"/>
      <c r="N76" s="72"/>
      <c r="O76" s="72"/>
      <c r="P76" s="72"/>
      <c r="Q76" s="62"/>
    </row>
    <row r="77" spans="9:17" x14ac:dyDescent="0.3">
      <c r="I77" s="72"/>
      <c r="J77" s="62"/>
      <c r="K77" s="60"/>
      <c r="L77" s="72"/>
      <c r="M77" s="72"/>
      <c r="N77" s="72"/>
      <c r="O77" s="72"/>
      <c r="P77" s="72"/>
      <c r="Q77" s="62"/>
    </row>
    <row r="78" spans="9:17" x14ac:dyDescent="0.3">
      <c r="I78" s="72"/>
      <c r="J78" s="62"/>
      <c r="K78" s="60"/>
      <c r="L78" s="72"/>
      <c r="M78" s="72"/>
      <c r="N78" s="72"/>
      <c r="O78" s="72"/>
      <c r="P78" s="72"/>
      <c r="Q78" s="62"/>
    </row>
    <row r="79" spans="9:17" x14ac:dyDescent="0.3">
      <c r="I79" s="72"/>
      <c r="J79" s="62"/>
      <c r="K79" s="60"/>
      <c r="L79" s="72"/>
      <c r="M79" s="72"/>
      <c r="N79" s="72"/>
      <c r="O79" s="72"/>
      <c r="P79" s="72"/>
      <c r="Q79" s="62"/>
    </row>
    <row r="80" spans="9:17" x14ac:dyDescent="0.3">
      <c r="I80" s="72"/>
      <c r="J80" s="62"/>
      <c r="K80" s="60"/>
      <c r="L80" s="72"/>
      <c r="M80" s="72"/>
      <c r="N80" s="72"/>
      <c r="O80" s="72"/>
      <c r="P80" s="72"/>
      <c r="Q80" s="62"/>
    </row>
    <row r="81" spans="9:17" x14ac:dyDescent="0.3">
      <c r="I81" s="72"/>
      <c r="J81" s="62"/>
      <c r="K81" s="60"/>
      <c r="L81" s="72"/>
      <c r="M81" s="72"/>
      <c r="N81" s="72"/>
      <c r="O81" s="72"/>
      <c r="P81" s="72"/>
      <c r="Q81" s="62"/>
    </row>
    <row r="82" spans="9:17" x14ac:dyDescent="0.3">
      <c r="I82" s="72"/>
      <c r="J82" s="62"/>
      <c r="K82" s="60"/>
      <c r="L82" s="72"/>
      <c r="M82" s="72"/>
      <c r="N82" s="72"/>
      <c r="O82" s="72"/>
      <c r="P82" s="72"/>
      <c r="Q82" s="62"/>
    </row>
    <row r="83" spans="9:17" x14ac:dyDescent="0.3">
      <c r="I83" s="72"/>
      <c r="J83" s="62"/>
      <c r="K83" s="60"/>
      <c r="L83" s="72"/>
      <c r="M83" s="72"/>
      <c r="N83" s="72"/>
      <c r="O83" s="72"/>
      <c r="P83" s="72"/>
      <c r="Q83" s="62"/>
    </row>
    <row r="84" spans="9:17" x14ac:dyDescent="0.3">
      <c r="I84" s="72"/>
      <c r="J84" s="62"/>
      <c r="K84" s="60"/>
      <c r="L84" s="72"/>
      <c r="M84" s="72"/>
      <c r="N84" s="72"/>
      <c r="O84" s="72"/>
      <c r="P84" s="72"/>
      <c r="Q84" s="62"/>
    </row>
    <row r="85" spans="9:17" x14ac:dyDescent="0.3">
      <c r="I85" s="72"/>
      <c r="J85" s="62"/>
      <c r="K85" s="60"/>
      <c r="L85" s="72"/>
      <c r="M85" s="72"/>
      <c r="N85" s="72"/>
      <c r="O85" s="72"/>
      <c r="P85" s="72"/>
      <c r="Q85" s="62"/>
    </row>
    <row r="86" spans="9:17" x14ac:dyDescent="0.3">
      <c r="I86" s="72"/>
      <c r="J86" s="62"/>
      <c r="K86" s="60"/>
      <c r="L86" s="72"/>
      <c r="M86" s="72"/>
      <c r="N86" s="72"/>
      <c r="O86" s="72"/>
      <c r="P86" s="72"/>
      <c r="Q86" s="62"/>
    </row>
    <row r="87" spans="9:17" x14ac:dyDescent="0.3">
      <c r="I87" s="72"/>
      <c r="J87" s="62"/>
      <c r="K87" s="60"/>
      <c r="L87" s="72"/>
      <c r="M87" s="72"/>
      <c r="N87" s="72"/>
      <c r="O87" s="72"/>
      <c r="P87" s="72"/>
      <c r="Q87" s="62"/>
    </row>
    <row r="88" spans="9:17" x14ac:dyDescent="0.3">
      <c r="I88" s="72"/>
      <c r="J88" s="62"/>
      <c r="K88" s="60"/>
      <c r="L88" s="72"/>
      <c r="M88" s="72"/>
      <c r="N88" s="72"/>
      <c r="O88" s="72"/>
      <c r="P88" s="72"/>
      <c r="Q88" s="62"/>
    </row>
    <row r="89" spans="9:17" x14ac:dyDescent="0.3">
      <c r="I89" s="72"/>
      <c r="J89" s="62"/>
      <c r="K89" s="60"/>
      <c r="L89" s="72"/>
      <c r="M89" s="72"/>
      <c r="N89" s="72"/>
      <c r="O89" s="72"/>
      <c r="P89" s="72"/>
      <c r="Q89" s="62"/>
    </row>
    <row r="90" spans="9:17" x14ac:dyDescent="0.3">
      <c r="I90" s="72"/>
      <c r="J90" s="62"/>
      <c r="K90" s="60"/>
      <c r="L90" s="72"/>
      <c r="M90" s="72"/>
      <c r="N90" s="72"/>
      <c r="O90" s="72"/>
      <c r="P90" s="72"/>
      <c r="Q90" s="62"/>
    </row>
    <row r="91" spans="9:17" x14ac:dyDescent="0.3">
      <c r="I91" s="72"/>
      <c r="J91" s="62"/>
      <c r="K91" s="60"/>
      <c r="L91" s="72"/>
      <c r="M91" s="72"/>
      <c r="N91" s="72"/>
      <c r="O91" s="72"/>
      <c r="P91" s="72"/>
      <c r="Q91" s="62"/>
    </row>
    <row r="92" spans="9:17" x14ac:dyDescent="0.3">
      <c r="I92" s="72"/>
      <c r="J92" s="62"/>
      <c r="K92" s="60"/>
      <c r="L92" s="72"/>
      <c r="M92" s="72"/>
      <c r="N92" s="72"/>
      <c r="O92" s="72"/>
      <c r="P92" s="72"/>
      <c r="Q92" s="62"/>
    </row>
    <row r="93" spans="9:17" x14ac:dyDescent="0.3">
      <c r="I93" s="72"/>
      <c r="J93" s="62"/>
      <c r="K93" s="60"/>
      <c r="L93" s="72"/>
      <c r="M93" s="72"/>
      <c r="N93" s="72"/>
      <c r="O93" s="72"/>
      <c r="P93" s="72"/>
      <c r="Q93" s="62"/>
    </row>
    <row r="94" spans="9:17" x14ac:dyDescent="0.3">
      <c r="I94" s="72"/>
      <c r="J94" s="62"/>
      <c r="K94" s="60"/>
      <c r="L94" s="72"/>
      <c r="M94" s="72"/>
      <c r="N94" s="72"/>
      <c r="O94" s="72"/>
      <c r="P94" s="72"/>
      <c r="Q94" s="62"/>
    </row>
    <row r="95" spans="9:17" x14ac:dyDescent="0.3">
      <c r="I95" s="72"/>
      <c r="J95" s="62"/>
      <c r="K95" s="60"/>
      <c r="L95" s="72"/>
      <c r="M95" s="72"/>
      <c r="N95" s="72"/>
      <c r="O95" s="72"/>
      <c r="P95" s="72"/>
      <c r="Q95" s="62"/>
    </row>
    <row r="96" spans="9:17" x14ac:dyDescent="0.3">
      <c r="I96" s="72"/>
      <c r="J96" s="62"/>
      <c r="K96" s="60"/>
      <c r="L96" s="72"/>
      <c r="M96" s="72"/>
      <c r="N96" s="72"/>
      <c r="O96" s="72"/>
      <c r="P96" s="72"/>
      <c r="Q96" s="62"/>
    </row>
    <row r="97" spans="9:17" x14ac:dyDescent="0.3">
      <c r="I97" s="72"/>
      <c r="J97" s="62"/>
      <c r="K97" s="60"/>
      <c r="L97" s="72"/>
      <c r="M97" s="72"/>
      <c r="N97" s="72"/>
      <c r="O97" s="72"/>
      <c r="P97" s="72"/>
      <c r="Q97" s="62"/>
    </row>
    <row r="98" spans="9:17" x14ac:dyDescent="0.3">
      <c r="I98" s="72"/>
      <c r="J98" s="62"/>
      <c r="K98" s="60"/>
      <c r="L98" s="72"/>
      <c r="M98" s="72"/>
      <c r="N98" s="72"/>
      <c r="O98" s="72"/>
      <c r="P98" s="72"/>
      <c r="Q98" s="62"/>
    </row>
    <row r="99" spans="9:17" x14ac:dyDescent="0.3">
      <c r="I99" s="72"/>
      <c r="J99" s="62"/>
      <c r="K99" s="60"/>
      <c r="L99" s="72"/>
      <c r="M99" s="72"/>
      <c r="N99" s="72"/>
      <c r="O99" s="72"/>
      <c r="P99" s="72"/>
      <c r="Q99" s="62"/>
    </row>
    <row r="100" spans="9:17" x14ac:dyDescent="0.3">
      <c r="I100" s="72"/>
      <c r="J100" s="62"/>
      <c r="K100" s="60"/>
      <c r="L100" s="72"/>
      <c r="M100" s="72"/>
      <c r="N100" s="72"/>
      <c r="O100" s="72"/>
      <c r="P100" s="72"/>
      <c r="Q100" s="62"/>
    </row>
    <row r="101" spans="9:17" x14ac:dyDescent="0.3">
      <c r="I101" s="72"/>
      <c r="J101" s="62"/>
      <c r="K101" s="60"/>
      <c r="L101" s="72"/>
      <c r="M101" s="72"/>
      <c r="N101" s="72"/>
      <c r="O101" s="72"/>
      <c r="P101" s="72"/>
      <c r="Q101" s="62"/>
    </row>
    <row r="102" spans="9:17" x14ac:dyDescent="0.3">
      <c r="I102" s="72"/>
      <c r="J102" s="62"/>
      <c r="K102" s="60"/>
      <c r="L102" s="72"/>
      <c r="M102" s="72"/>
      <c r="N102" s="72"/>
      <c r="O102" s="72"/>
      <c r="P102" s="72"/>
      <c r="Q102" s="62"/>
    </row>
    <row r="103" spans="9:17" x14ac:dyDescent="0.3">
      <c r="I103" s="72"/>
      <c r="J103" s="62"/>
      <c r="K103" s="60"/>
      <c r="L103" s="72"/>
      <c r="M103" s="72"/>
      <c r="N103" s="72"/>
      <c r="O103" s="72"/>
      <c r="P103" s="72"/>
      <c r="Q103" s="62"/>
    </row>
    <row r="104" spans="9:17" x14ac:dyDescent="0.3">
      <c r="I104" s="72"/>
      <c r="J104" s="62"/>
      <c r="K104" s="60"/>
      <c r="L104" s="72"/>
      <c r="M104" s="72"/>
      <c r="N104" s="72"/>
      <c r="O104" s="72"/>
      <c r="P104" s="72"/>
      <c r="Q104" s="62"/>
    </row>
    <row r="105" spans="9:17" x14ac:dyDescent="0.3">
      <c r="I105" s="72"/>
      <c r="J105" s="62"/>
      <c r="K105" s="60"/>
      <c r="L105" s="72"/>
      <c r="M105" s="72"/>
      <c r="N105" s="72"/>
      <c r="O105" s="72"/>
      <c r="P105" s="72"/>
      <c r="Q105" s="62"/>
    </row>
    <row r="106" spans="9:17" x14ac:dyDescent="0.3">
      <c r="I106" s="72"/>
      <c r="J106" s="62"/>
      <c r="K106" s="60"/>
      <c r="L106" s="72"/>
      <c r="M106" s="72"/>
      <c r="N106" s="72"/>
      <c r="O106" s="72"/>
      <c r="P106" s="72"/>
      <c r="Q106" s="62"/>
    </row>
    <row r="107" spans="9:17" x14ac:dyDescent="0.3">
      <c r="I107" s="72"/>
      <c r="J107" s="62"/>
      <c r="K107" s="60"/>
      <c r="L107" s="72"/>
      <c r="M107" s="72"/>
      <c r="N107" s="72"/>
      <c r="O107" s="72"/>
      <c r="P107" s="72"/>
      <c r="Q107" s="62"/>
    </row>
    <row r="108" spans="9:17" x14ac:dyDescent="0.3">
      <c r="I108" s="72"/>
      <c r="J108" s="62"/>
      <c r="K108" s="60"/>
      <c r="L108" s="72"/>
      <c r="M108" s="72"/>
      <c r="N108" s="72"/>
      <c r="O108" s="72"/>
      <c r="P108" s="72"/>
      <c r="Q108" s="62"/>
    </row>
    <row r="109" spans="9:17" x14ac:dyDescent="0.3">
      <c r="I109" s="72"/>
      <c r="J109" s="62"/>
      <c r="K109" s="60"/>
      <c r="L109" s="72"/>
      <c r="M109" s="72"/>
      <c r="N109" s="72"/>
      <c r="O109" s="72"/>
      <c r="P109" s="72"/>
      <c r="Q109" s="62"/>
    </row>
    <row r="110" spans="9:17" x14ac:dyDescent="0.3">
      <c r="I110" s="72"/>
      <c r="J110" s="62"/>
      <c r="K110" s="60"/>
      <c r="L110" s="72"/>
      <c r="M110" s="72"/>
      <c r="N110" s="72"/>
      <c r="O110" s="72"/>
      <c r="P110" s="72"/>
      <c r="Q110" s="62"/>
    </row>
    <row r="111" spans="9:17" x14ac:dyDescent="0.3">
      <c r="I111" s="72"/>
      <c r="J111" s="62"/>
      <c r="K111" s="60"/>
      <c r="L111" s="72"/>
      <c r="M111" s="72"/>
      <c r="N111" s="72"/>
      <c r="O111" s="72"/>
      <c r="P111" s="72"/>
      <c r="Q111" s="62"/>
    </row>
    <row r="112" spans="9:17" x14ac:dyDescent="0.3">
      <c r="I112" s="72"/>
      <c r="J112" s="62"/>
      <c r="K112" s="60"/>
      <c r="L112" s="72"/>
      <c r="M112" s="72"/>
      <c r="N112" s="72"/>
      <c r="O112" s="72"/>
      <c r="P112" s="72"/>
      <c r="Q112" s="62"/>
    </row>
    <row r="113" spans="9:17" x14ac:dyDescent="0.3">
      <c r="I113" s="72"/>
      <c r="J113" s="62"/>
      <c r="K113" s="60"/>
      <c r="L113" s="72"/>
      <c r="M113" s="72"/>
      <c r="N113" s="72"/>
      <c r="O113" s="72"/>
      <c r="P113" s="72"/>
      <c r="Q113" s="62"/>
    </row>
    <row r="114" spans="9:17" x14ac:dyDescent="0.3">
      <c r="I114" s="72"/>
      <c r="J114" s="62"/>
      <c r="K114" s="60"/>
      <c r="L114" s="72"/>
      <c r="M114" s="72"/>
      <c r="N114" s="72"/>
      <c r="O114" s="72"/>
      <c r="P114" s="72"/>
      <c r="Q114" s="62"/>
    </row>
    <row r="115" spans="9:17" x14ac:dyDescent="0.3">
      <c r="I115" s="72"/>
      <c r="J115" s="62"/>
      <c r="K115" s="60"/>
      <c r="L115" s="72"/>
      <c r="M115" s="72"/>
      <c r="N115" s="72"/>
      <c r="O115" s="72"/>
      <c r="P115" s="72"/>
      <c r="Q115" s="62"/>
    </row>
    <row r="116" spans="9:17" x14ac:dyDescent="0.3">
      <c r="I116" s="72"/>
      <c r="J116" s="62"/>
      <c r="K116" s="60"/>
      <c r="L116" s="72"/>
      <c r="M116" s="72"/>
      <c r="N116" s="72"/>
      <c r="O116" s="72"/>
      <c r="P116" s="72"/>
      <c r="Q116" s="62"/>
    </row>
    <row r="117" spans="9:17" x14ac:dyDescent="0.3">
      <c r="I117" s="72"/>
      <c r="J117" s="62"/>
      <c r="K117" s="60"/>
      <c r="L117" s="72"/>
      <c r="M117" s="72"/>
      <c r="N117" s="72"/>
      <c r="O117" s="72"/>
      <c r="P117" s="72"/>
      <c r="Q117" s="62"/>
    </row>
    <row r="118" spans="9:17" x14ac:dyDescent="0.3">
      <c r="I118" s="72"/>
      <c r="J118" s="62"/>
      <c r="K118" s="60"/>
      <c r="L118" s="72"/>
      <c r="M118" s="72"/>
      <c r="N118" s="72"/>
      <c r="O118" s="72"/>
      <c r="P118" s="72"/>
      <c r="Q118" s="62"/>
    </row>
    <row r="119" spans="9:17" x14ac:dyDescent="0.3">
      <c r="I119" s="72"/>
      <c r="J119" s="62"/>
      <c r="K119" s="60"/>
      <c r="L119" s="72"/>
      <c r="M119" s="72"/>
      <c r="N119" s="72"/>
      <c r="O119" s="72"/>
      <c r="P119" s="72"/>
      <c r="Q119" s="62"/>
    </row>
    <row r="120" spans="9:17" x14ac:dyDescent="0.3">
      <c r="I120" s="72"/>
      <c r="J120" s="62"/>
      <c r="K120" s="60"/>
      <c r="L120" s="72"/>
      <c r="M120" s="72"/>
      <c r="N120" s="72"/>
      <c r="O120" s="72"/>
      <c r="P120" s="72"/>
      <c r="Q120" s="62"/>
    </row>
    <row r="121" spans="9:17" x14ac:dyDescent="0.3">
      <c r="I121" s="72"/>
      <c r="J121" s="62"/>
      <c r="K121" s="60"/>
      <c r="L121" s="72"/>
      <c r="M121" s="72"/>
      <c r="N121" s="72"/>
      <c r="O121" s="72"/>
      <c r="P121" s="72"/>
      <c r="Q121" s="62"/>
    </row>
    <row r="122" spans="9:17" x14ac:dyDescent="0.3">
      <c r="I122" s="72"/>
      <c r="J122" s="62"/>
      <c r="K122" s="60"/>
      <c r="L122" s="72"/>
      <c r="M122" s="72"/>
      <c r="N122" s="72"/>
      <c r="O122" s="72"/>
      <c r="P122" s="72"/>
      <c r="Q122" s="62"/>
    </row>
    <row r="123" spans="9:17" x14ac:dyDescent="0.3">
      <c r="I123" s="72"/>
      <c r="J123" s="62"/>
      <c r="K123" s="60"/>
      <c r="L123" s="72"/>
      <c r="M123" s="72"/>
      <c r="N123" s="72"/>
      <c r="O123" s="72"/>
      <c r="P123" s="72"/>
      <c r="Q123" s="62"/>
    </row>
    <row r="124" spans="9:17" x14ac:dyDescent="0.3">
      <c r="I124" s="72"/>
      <c r="J124" s="62"/>
      <c r="K124" s="60"/>
      <c r="L124" s="72"/>
      <c r="M124" s="72"/>
      <c r="N124" s="72"/>
      <c r="O124" s="72"/>
      <c r="P124" s="72"/>
      <c r="Q124" s="62"/>
    </row>
    <row r="125" spans="9:17" x14ac:dyDescent="0.3">
      <c r="I125" s="72"/>
      <c r="J125" s="62"/>
      <c r="K125" s="60"/>
      <c r="L125" s="72"/>
      <c r="M125" s="72"/>
      <c r="N125" s="72"/>
      <c r="O125" s="72"/>
      <c r="P125" s="72"/>
      <c r="Q125" s="62"/>
    </row>
    <row r="126" spans="9:17" x14ac:dyDescent="0.3">
      <c r="I126" s="72"/>
      <c r="J126" s="62"/>
      <c r="K126" s="60"/>
      <c r="L126" s="72"/>
      <c r="M126" s="72"/>
      <c r="N126" s="72"/>
      <c r="O126" s="72"/>
      <c r="P126" s="72"/>
      <c r="Q126" s="62"/>
    </row>
    <row r="127" spans="9:17" x14ac:dyDescent="0.3">
      <c r="I127" s="72"/>
      <c r="J127" s="62"/>
      <c r="K127" s="60"/>
      <c r="L127" s="72"/>
      <c r="M127" s="72"/>
      <c r="N127" s="72"/>
      <c r="O127" s="72"/>
      <c r="P127" s="72"/>
      <c r="Q127" s="62"/>
    </row>
    <row r="128" spans="9:17" x14ac:dyDescent="0.3">
      <c r="I128" s="72"/>
      <c r="J128" s="62"/>
      <c r="K128" s="60"/>
      <c r="L128" s="72"/>
      <c r="M128" s="72"/>
      <c r="N128" s="72"/>
      <c r="O128" s="72"/>
      <c r="P128" s="72"/>
      <c r="Q128" s="62"/>
    </row>
    <row r="129" spans="9:17" x14ac:dyDescent="0.3">
      <c r="I129" s="72"/>
      <c r="J129" s="62"/>
      <c r="K129" s="60"/>
      <c r="L129" s="72"/>
      <c r="M129" s="72"/>
      <c r="N129" s="72"/>
      <c r="O129" s="72"/>
      <c r="P129" s="72"/>
      <c r="Q129" s="62"/>
    </row>
    <row r="130" spans="9:17" x14ac:dyDescent="0.3">
      <c r="I130" s="72"/>
      <c r="J130" s="62"/>
      <c r="K130" s="60"/>
      <c r="L130" s="72"/>
      <c r="M130" s="72"/>
      <c r="N130" s="72"/>
      <c r="O130" s="72"/>
      <c r="P130" s="72"/>
      <c r="Q130" s="62"/>
    </row>
    <row r="131" spans="9:17" x14ac:dyDescent="0.3">
      <c r="I131" s="72"/>
      <c r="J131" s="62"/>
      <c r="K131" s="60"/>
      <c r="L131" s="72"/>
      <c r="M131" s="72"/>
      <c r="N131" s="72"/>
      <c r="O131" s="72"/>
      <c r="P131" s="72"/>
      <c r="Q131" s="62"/>
    </row>
    <row r="132" spans="9:17" x14ac:dyDescent="0.3">
      <c r="I132" s="72"/>
      <c r="J132" s="62"/>
      <c r="K132" s="60"/>
      <c r="L132" s="72"/>
      <c r="M132" s="72"/>
      <c r="N132" s="72"/>
      <c r="O132" s="72"/>
      <c r="P132" s="72"/>
      <c r="Q132" s="62"/>
    </row>
    <row r="133" spans="9:17" x14ac:dyDescent="0.3">
      <c r="I133" s="72"/>
      <c r="J133" s="62"/>
      <c r="K133" s="60"/>
      <c r="L133" s="72"/>
      <c r="M133" s="72"/>
      <c r="N133" s="72"/>
      <c r="O133" s="72"/>
      <c r="P133" s="72"/>
      <c r="Q133" s="62"/>
    </row>
    <row r="134" spans="9:17" x14ac:dyDescent="0.3">
      <c r="I134" s="72"/>
      <c r="J134" s="62"/>
      <c r="K134" s="60"/>
      <c r="L134" s="72"/>
      <c r="M134" s="72"/>
      <c r="N134" s="72"/>
      <c r="O134" s="72"/>
      <c r="P134" s="72"/>
      <c r="Q134" s="62"/>
    </row>
    <row r="135" spans="9:17" x14ac:dyDescent="0.3">
      <c r="I135" s="72"/>
      <c r="J135" s="62"/>
      <c r="K135" s="60"/>
      <c r="L135" s="72"/>
      <c r="M135" s="72"/>
      <c r="N135" s="72"/>
      <c r="O135" s="72"/>
      <c r="P135" s="72"/>
      <c r="Q135" s="62"/>
    </row>
    <row r="136" spans="9:17" x14ac:dyDescent="0.3">
      <c r="I136" s="72"/>
      <c r="J136" s="62"/>
      <c r="K136" s="60"/>
      <c r="L136" s="72"/>
      <c r="M136" s="72"/>
      <c r="N136" s="72"/>
      <c r="O136" s="72"/>
      <c r="P136" s="72"/>
      <c r="Q136" s="62"/>
    </row>
    <row r="137" spans="9:17" x14ac:dyDescent="0.3">
      <c r="I137" s="72"/>
      <c r="J137" s="62"/>
      <c r="K137" s="60"/>
      <c r="L137" s="72"/>
      <c r="M137" s="72"/>
      <c r="N137" s="72"/>
      <c r="O137" s="72"/>
      <c r="P137" s="72"/>
      <c r="Q137" s="62"/>
    </row>
    <row r="138" spans="9:17" x14ac:dyDescent="0.3">
      <c r="I138" s="72"/>
      <c r="J138" s="62"/>
      <c r="K138" s="60"/>
      <c r="L138" s="72"/>
      <c r="M138" s="72"/>
      <c r="N138" s="72"/>
      <c r="O138" s="72"/>
      <c r="P138" s="72"/>
      <c r="Q138" s="62"/>
    </row>
    <row r="139" spans="9:17" x14ac:dyDescent="0.3">
      <c r="I139" s="72"/>
      <c r="J139" s="62"/>
      <c r="K139" s="60"/>
      <c r="L139" s="72"/>
      <c r="M139" s="72"/>
      <c r="N139" s="72"/>
      <c r="O139" s="72"/>
      <c r="P139" s="72"/>
      <c r="Q139" s="62"/>
    </row>
    <row r="140" spans="9:17" x14ac:dyDescent="0.3">
      <c r="I140" s="72"/>
      <c r="J140" s="62"/>
      <c r="K140" s="60"/>
      <c r="L140" s="72"/>
      <c r="M140" s="72"/>
      <c r="N140" s="72"/>
      <c r="O140" s="72"/>
      <c r="P140" s="72"/>
      <c r="Q140" s="62"/>
    </row>
    <row r="141" spans="9:17" x14ac:dyDescent="0.3">
      <c r="I141" s="72"/>
      <c r="J141" s="62"/>
      <c r="K141" s="60"/>
      <c r="L141" s="72"/>
      <c r="M141" s="72"/>
      <c r="N141" s="72"/>
      <c r="O141" s="72"/>
      <c r="P141" s="72"/>
      <c r="Q141" s="62"/>
    </row>
    <row r="142" spans="9:17" x14ac:dyDescent="0.3">
      <c r="I142" s="72"/>
      <c r="J142" s="62"/>
      <c r="K142" s="60"/>
      <c r="L142" s="72"/>
      <c r="M142" s="72"/>
      <c r="N142" s="72"/>
      <c r="O142" s="72"/>
      <c r="P142" s="72"/>
      <c r="Q142" s="62"/>
    </row>
    <row r="143" spans="9:17" x14ac:dyDescent="0.3">
      <c r="I143" s="72"/>
      <c r="J143" s="62"/>
      <c r="K143" s="60"/>
      <c r="L143" s="72"/>
      <c r="M143" s="72"/>
      <c r="N143" s="72"/>
      <c r="O143" s="72"/>
      <c r="P143" s="72"/>
      <c r="Q143" s="62"/>
    </row>
    <row r="144" spans="9:17" x14ac:dyDescent="0.3">
      <c r="I144" s="72"/>
      <c r="J144" s="62"/>
      <c r="K144" s="60"/>
      <c r="L144" s="72"/>
      <c r="M144" s="72"/>
      <c r="N144" s="72"/>
      <c r="O144" s="72"/>
      <c r="P144" s="72"/>
      <c r="Q144" s="62"/>
    </row>
    <row r="145" spans="9:17" x14ac:dyDescent="0.3">
      <c r="I145" s="72"/>
      <c r="J145" s="62"/>
      <c r="K145" s="60"/>
      <c r="L145" s="72"/>
      <c r="M145" s="72"/>
      <c r="N145" s="72"/>
      <c r="O145" s="72"/>
      <c r="P145" s="72"/>
      <c r="Q145" s="62"/>
    </row>
    <row r="146" spans="9:17" x14ac:dyDescent="0.3">
      <c r="I146" s="72"/>
      <c r="J146" s="62"/>
      <c r="K146" s="60"/>
      <c r="L146" s="72"/>
      <c r="M146" s="72"/>
      <c r="N146" s="72"/>
      <c r="O146" s="72"/>
      <c r="P146" s="72"/>
      <c r="Q146" s="62"/>
    </row>
    <row r="147" spans="9:17" x14ac:dyDescent="0.3">
      <c r="I147" s="72"/>
      <c r="J147" s="62"/>
      <c r="K147" s="60"/>
      <c r="L147" s="72"/>
      <c r="M147" s="72"/>
      <c r="N147" s="72"/>
      <c r="O147" s="72"/>
      <c r="P147" s="72"/>
      <c r="Q147" s="62"/>
    </row>
    <row r="148" spans="9:17" x14ac:dyDescent="0.3">
      <c r="I148" s="72"/>
      <c r="J148" s="62"/>
      <c r="K148" s="60"/>
      <c r="L148" s="72"/>
      <c r="M148" s="72"/>
      <c r="N148" s="72"/>
      <c r="O148" s="72"/>
      <c r="P148" s="72"/>
      <c r="Q148" s="62"/>
    </row>
    <row r="149" spans="9:17" x14ac:dyDescent="0.3">
      <c r="I149" s="72"/>
      <c r="J149" s="62"/>
      <c r="K149" s="60"/>
      <c r="L149" s="72"/>
      <c r="M149" s="72"/>
      <c r="N149" s="72"/>
      <c r="O149" s="72"/>
      <c r="P149" s="72"/>
      <c r="Q149" s="62"/>
    </row>
    <row r="150" spans="9:17" x14ac:dyDescent="0.3">
      <c r="I150" s="72"/>
      <c r="J150" s="62"/>
      <c r="K150" s="60"/>
      <c r="L150" s="72"/>
      <c r="M150" s="72"/>
      <c r="N150" s="72"/>
      <c r="O150" s="72"/>
      <c r="P150" s="72"/>
      <c r="Q150" s="62"/>
    </row>
    <row r="151" spans="9:17" x14ac:dyDescent="0.3">
      <c r="I151" s="72"/>
      <c r="J151" s="62"/>
      <c r="K151" s="60"/>
      <c r="L151" s="72"/>
      <c r="M151" s="72"/>
      <c r="N151" s="72"/>
      <c r="O151" s="72"/>
      <c r="P151" s="72"/>
      <c r="Q151" s="62"/>
    </row>
    <row r="152" spans="9:17" x14ac:dyDescent="0.3">
      <c r="I152" s="72"/>
      <c r="J152" s="62"/>
      <c r="K152" s="60"/>
      <c r="L152" s="72"/>
      <c r="M152" s="72"/>
      <c r="N152" s="72"/>
      <c r="O152" s="72"/>
      <c r="P152" s="72"/>
      <c r="Q152" s="62"/>
    </row>
    <row r="153" spans="9:17" x14ac:dyDescent="0.3">
      <c r="I153" s="72"/>
      <c r="J153" s="62"/>
      <c r="K153" s="60"/>
      <c r="L153" s="72"/>
      <c r="M153" s="72"/>
      <c r="N153" s="72"/>
      <c r="O153" s="72"/>
      <c r="P153" s="72"/>
      <c r="Q153" s="62"/>
    </row>
    <row r="154" spans="9:17" x14ac:dyDescent="0.3">
      <c r="I154" s="72"/>
      <c r="J154" s="62"/>
      <c r="K154" s="60"/>
      <c r="L154" s="72"/>
      <c r="M154" s="72"/>
      <c r="N154" s="72"/>
      <c r="O154" s="72"/>
      <c r="P154" s="72"/>
      <c r="Q154" s="62"/>
    </row>
    <row r="155" spans="9:17" x14ac:dyDescent="0.3">
      <c r="I155" s="72"/>
      <c r="J155" s="62"/>
      <c r="K155" s="60"/>
      <c r="L155" s="72"/>
      <c r="M155" s="72"/>
      <c r="N155" s="72"/>
      <c r="O155" s="72"/>
      <c r="P155" s="72"/>
      <c r="Q155" s="62"/>
    </row>
    <row r="156" spans="9:17" x14ac:dyDescent="0.3">
      <c r="I156" s="72"/>
      <c r="J156" s="62"/>
      <c r="K156" s="60"/>
      <c r="L156" s="72"/>
      <c r="M156" s="72"/>
      <c r="N156" s="72"/>
      <c r="O156" s="72"/>
      <c r="P156" s="72"/>
      <c r="Q156" s="62"/>
    </row>
    <row r="157" spans="9:17" x14ac:dyDescent="0.3">
      <c r="I157" s="72"/>
      <c r="J157" s="62"/>
      <c r="K157" s="60"/>
      <c r="L157" s="72"/>
      <c r="M157" s="72"/>
      <c r="N157" s="72"/>
      <c r="O157" s="72"/>
      <c r="P157" s="72"/>
      <c r="Q157" s="62"/>
    </row>
    <row r="158" spans="9:17" x14ac:dyDescent="0.3">
      <c r="I158" s="72"/>
      <c r="J158" s="62"/>
      <c r="K158" s="60"/>
      <c r="L158" s="72"/>
      <c r="M158" s="72"/>
      <c r="N158" s="72"/>
      <c r="O158" s="72"/>
      <c r="P158" s="72"/>
      <c r="Q158" s="62"/>
    </row>
    <row r="159" spans="9:17" x14ac:dyDescent="0.3">
      <c r="I159" s="72"/>
      <c r="J159" s="62"/>
      <c r="K159" s="60"/>
      <c r="L159" s="72"/>
      <c r="M159" s="72"/>
      <c r="N159" s="72"/>
      <c r="O159" s="72"/>
      <c r="P159" s="72"/>
      <c r="Q159" s="62"/>
    </row>
    <row r="160" spans="9:17" x14ac:dyDescent="0.3">
      <c r="I160" s="72"/>
      <c r="J160" s="62"/>
      <c r="K160" s="60"/>
      <c r="L160" s="72"/>
      <c r="M160" s="72"/>
      <c r="N160" s="72"/>
      <c r="O160" s="72"/>
      <c r="P160" s="72"/>
      <c r="Q160" s="62"/>
    </row>
    <row r="161" spans="9:17" x14ac:dyDescent="0.3">
      <c r="I161" s="72"/>
      <c r="J161" s="62"/>
      <c r="K161" s="60"/>
      <c r="L161" s="72"/>
      <c r="M161" s="72"/>
      <c r="N161" s="72"/>
      <c r="O161" s="72"/>
      <c r="P161" s="72"/>
      <c r="Q161" s="62"/>
    </row>
    <row r="162" spans="9:17" x14ac:dyDescent="0.3">
      <c r="I162" s="72"/>
      <c r="J162" s="62"/>
      <c r="K162" s="60"/>
      <c r="L162" s="72"/>
      <c r="M162" s="72"/>
      <c r="N162" s="72"/>
      <c r="O162" s="72"/>
      <c r="P162" s="72"/>
      <c r="Q162" s="62"/>
    </row>
    <row r="163" spans="9:17" x14ac:dyDescent="0.3">
      <c r="I163" s="72"/>
      <c r="J163" s="62"/>
      <c r="K163" s="60"/>
      <c r="L163" s="72"/>
      <c r="M163" s="72"/>
      <c r="N163" s="72"/>
      <c r="O163" s="72"/>
      <c r="P163" s="72"/>
      <c r="Q163" s="62"/>
    </row>
    <row r="164" spans="9:17" x14ac:dyDescent="0.3">
      <c r="I164" s="72"/>
      <c r="J164" s="62"/>
      <c r="K164" s="60"/>
      <c r="L164" s="72"/>
      <c r="M164" s="72"/>
      <c r="N164" s="72"/>
      <c r="O164" s="72"/>
      <c r="P164" s="72"/>
      <c r="Q164" s="62"/>
    </row>
    <row r="165" spans="9:17" x14ac:dyDescent="0.3">
      <c r="I165" s="72"/>
      <c r="J165" s="62"/>
      <c r="K165" s="60"/>
      <c r="L165" s="72"/>
      <c r="M165" s="72"/>
      <c r="N165" s="72"/>
      <c r="O165" s="72"/>
      <c r="P165" s="72"/>
      <c r="Q165" s="62"/>
    </row>
    <row r="166" spans="9:17" x14ac:dyDescent="0.3">
      <c r="I166" s="72"/>
      <c r="J166" s="62"/>
      <c r="K166" s="60"/>
      <c r="L166" s="72"/>
      <c r="M166" s="72"/>
      <c r="N166" s="72"/>
      <c r="O166" s="72"/>
      <c r="P166" s="72"/>
      <c r="Q166" s="62"/>
    </row>
    <row r="167" spans="9:17" x14ac:dyDescent="0.3">
      <c r="I167" s="72"/>
      <c r="J167" s="62"/>
      <c r="K167" s="60"/>
      <c r="L167" s="72"/>
      <c r="M167" s="72"/>
      <c r="N167" s="72"/>
      <c r="O167" s="72"/>
      <c r="P167" s="72"/>
      <c r="Q167" s="62"/>
    </row>
    <row r="168" spans="9:17" x14ac:dyDescent="0.3">
      <c r="I168" s="72"/>
      <c r="J168" s="62"/>
      <c r="K168" s="60"/>
      <c r="L168" s="72"/>
      <c r="M168" s="72"/>
      <c r="N168" s="72"/>
      <c r="O168" s="72"/>
      <c r="P168" s="72"/>
      <c r="Q168" s="62"/>
    </row>
    <row r="169" spans="9:17" x14ac:dyDescent="0.3">
      <c r="I169" s="72"/>
      <c r="J169" s="62"/>
      <c r="K169" s="60"/>
      <c r="L169" s="72"/>
      <c r="M169" s="72"/>
      <c r="N169" s="72"/>
      <c r="O169" s="72"/>
      <c r="P169" s="72"/>
      <c r="Q169" s="62"/>
    </row>
    <row r="170" spans="9:17" x14ac:dyDescent="0.3">
      <c r="I170" s="72"/>
      <c r="J170" s="62"/>
      <c r="K170" s="60"/>
      <c r="L170" s="72"/>
      <c r="M170" s="72"/>
      <c r="N170" s="72"/>
      <c r="O170" s="72"/>
      <c r="P170" s="72"/>
      <c r="Q170" s="62"/>
    </row>
    <row r="171" spans="9:17" x14ac:dyDescent="0.3">
      <c r="I171" s="72"/>
      <c r="J171" s="62"/>
      <c r="K171" s="60"/>
      <c r="L171" s="72"/>
      <c r="M171" s="72"/>
      <c r="N171" s="72"/>
      <c r="O171" s="72"/>
      <c r="P171" s="72"/>
      <c r="Q171" s="62"/>
    </row>
    <row r="172" spans="9:17" x14ac:dyDescent="0.3">
      <c r="I172" s="72"/>
      <c r="J172" s="62"/>
      <c r="K172" s="60"/>
      <c r="L172" s="72"/>
      <c r="M172" s="72"/>
      <c r="N172" s="72"/>
      <c r="O172" s="72"/>
      <c r="P172" s="72"/>
      <c r="Q172" s="62"/>
    </row>
    <row r="173" spans="9:17" x14ac:dyDescent="0.3">
      <c r="I173" s="72"/>
      <c r="J173" s="62"/>
      <c r="K173" s="60"/>
      <c r="L173" s="72"/>
      <c r="M173" s="72"/>
      <c r="N173" s="72"/>
      <c r="O173" s="72"/>
      <c r="P173" s="72"/>
      <c r="Q173" s="62"/>
    </row>
    <row r="174" spans="9:17" x14ac:dyDescent="0.3">
      <c r="I174" s="72"/>
      <c r="J174" s="62"/>
      <c r="K174" s="60"/>
      <c r="L174" s="72"/>
      <c r="M174" s="72"/>
      <c r="N174" s="72"/>
      <c r="O174" s="72"/>
      <c r="P174" s="72"/>
      <c r="Q174" s="62"/>
    </row>
    <row r="175" spans="9:17" x14ac:dyDescent="0.3">
      <c r="I175" s="72"/>
      <c r="J175" s="62"/>
      <c r="K175" s="60"/>
      <c r="L175" s="72"/>
      <c r="M175" s="72"/>
      <c r="N175" s="72"/>
      <c r="O175" s="72"/>
      <c r="P175" s="72"/>
      <c r="Q175" s="62"/>
    </row>
    <row r="176" spans="9:17" x14ac:dyDescent="0.3">
      <c r="I176" s="72"/>
      <c r="J176" s="62"/>
      <c r="K176" s="60"/>
      <c r="L176" s="72"/>
      <c r="M176" s="72"/>
      <c r="N176" s="72"/>
      <c r="O176" s="72"/>
      <c r="P176" s="72"/>
      <c r="Q176" s="62"/>
    </row>
    <row r="177" spans="9:17" x14ac:dyDescent="0.3">
      <c r="I177" s="72"/>
      <c r="J177" s="62"/>
      <c r="K177" s="60"/>
      <c r="L177" s="72"/>
      <c r="M177" s="72"/>
      <c r="N177" s="72"/>
      <c r="O177" s="72"/>
      <c r="P177" s="72"/>
      <c r="Q177" s="62"/>
    </row>
    <row r="178" spans="9:17" x14ac:dyDescent="0.3">
      <c r="I178" s="72"/>
      <c r="J178" s="62"/>
      <c r="K178" s="60"/>
      <c r="L178" s="72"/>
      <c r="M178" s="72"/>
      <c r="N178" s="72"/>
      <c r="O178" s="72"/>
      <c r="P178" s="72"/>
      <c r="Q178" s="62"/>
    </row>
    <row r="179" spans="9:17" x14ac:dyDescent="0.3">
      <c r="I179" s="72"/>
      <c r="J179" s="62"/>
      <c r="K179" s="60"/>
      <c r="L179" s="72"/>
      <c r="M179" s="72"/>
      <c r="N179" s="72"/>
      <c r="O179" s="72"/>
      <c r="P179" s="72"/>
      <c r="Q179" s="62"/>
    </row>
    <row r="180" spans="9:17" x14ac:dyDescent="0.3">
      <c r="I180" s="72"/>
      <c r="J180" s="62"/>
      <c r="K180" s="60"/>
      <c r="L180" s="72"/>
      <c r="M180" s="72"/>
      <c r="N180" s="72"/>
      <c r="O180" s="72"/>
      <c r="P180" s="72"/>
      <c r="Q180" s="62"/>
    </row>
    <row r="181" spans="9:17" x14ac:dyDescent="0.3">
      <c r="I181" s="72"/>
      <c r="J181" s="62"/>
      <c r="K181" s="60"/>
      <c r="L181" s="72"/>
      <c r="M181" s="72"/>
      <c r="N181" s="72"/>
      <c r="O181" s="72"/>
      <c r="P181" s="72"/>
      <c r="Q181" s="62"/>
    </row>
    <row r="182" spans="9:17" x14ac:dyDescent="0.3">
      <c r="I182" s="72"/>
      <c r="J182" s="62"/>
      <c r="K182" s="60"/>
      <c r="L182" s="72"/>
      <c r="M182" s="72"/>
      <c r="N182" s="72"/>
      <c r="O182" s="72"/>
      <c r="P182" s="72"/>
      <c r="Q182" s="62"/>
    </row>
    <row r="183" spans="9:17" x14ac:dyDescent="0.3">
      <c r="I183" s="72"/>
      <c r="J183" s="62"/>
      <c r="K183" s="60"/>
      <c r="L183" s="72"/>
      <c r="M183" s="72"/>
      <c r="N183" s="72"/>
      <c r="O183" s="72"/>
      <c r="P183" s="72"/>
      <c r="Q183" s="62"/>
    </row>
    <row r="184" spans="9:17" x14ac:dyDescent="0.3">
      <c r="I184" s="72"/>
      <c r="J184" s="62"/>
      <c r="K184" s="60"/>
      <c r="L184" s="72"/>
      <c r="M184" s="72"/>
      <c r="N184" s="72"/>
      <c r="O184" s="72"/>
      <c r="P184" s="72"/>
      <c r="Q184" s="62"/>
    </row>
    <row r="185" spans="9:17" x14ac:dyDescent="0.3">
      <c r="I185" s="72"/>
      <c r="J185" s="62"/>
      <c r="K185" s="60"/>
      <c r="L185" s="72"/>
      <c r="M185" s="72"/>
      <c r="N185" s="72"/>
      <c r="O185" s="72"/>
      <c r="P185" s="72"/>
      <c r="Q185" s="62"/>
    </row>
    <row r="186" spans="9:17" x14ac:dyDescent="0.3">
      <c r="I186" s="72"/>
      <c r="J186" s="62"/>
      <c r="K186" s="60"/>
      <c r="L186" s="72"/>
      <c r="M186" s="72"/>
      <c r="N186" s="72"/>
      <c r="O186" s="72"/>
      <c r="P186" s="72"/>
      <c r="Q186" s="62"/>
    </row>
    <row r="187" spans="9:17" x14ac:dyDescent="0.3">
      <c r="I187" s="72"/>
      <c r="J187" s="62"/>
      <c r="K187" s="60"/>
      <c r="L187" s="72"/>
      <c r="M187" s="72"/>
      <c r="N187" s="72"/>
      <c r="O187" s="72"/>
      <c r="P187" s="72"/>
      <c r="Q187" s="62"/>
    </row>
    <row r="188" spans="9:17" x14ac:dyDescent="0.3">
      <c r="I188" s="72"/>
      <c r="J188" s="62"/>
      <c r="K188" s="60"/>
      <c r="L188" s="72"/>
      <c r="M188" s="72"/>
      <c r="N188" s="72"/>
      <c r="O188" s="72"/>
      <c r="P188" s="72"/>
      <c r="Q188" s="62"/>
    </row>
    <row r="189" spans="9:17" x14ac:dyDescent="0.3">
      <c r="I189" s="72"/>
      <c r="J189" s="62"/>
      <c r="K189" s="60"/>
      <c r="L189" s="72"/>
      <c r="M189" s="72"/>
      <c r="N189" s="72"/>
      <c r="O189" s="72"/>
      <c r="P189" s="72"/>
      <c r="Q189" s="62"/>
    </row>
    <row r="190" spans="9:17" x14ac:dyDescent="0.3">
      <c r="I190" s="72"/>
      <c r="J190" s="62"/>
      <c r="K190" s="60"/>
      <c r="L190" s="72"/>
      <c r="M190" s="72"/>
      <c r="N190" s="72"/>
      <c r="O190" s="72"/>
      <c r="P190" s="72"/>
      <c r="Q190" s="62"/>
    </row>
    <row r="191" spans="9:17" x14ac:dyDescent="0.3">
      <c r="I191" s="72"/>
      <c r="J191" s="62"/>
      <c r="K191" s="60"/>
      <c r="L191" s="72"/>
      <c r="M191" s="72"/>
      <c r="N191" s="72"/>
      <c r="O191" s="72"/>
      <c r="P191" s="72"/>
      <c r="Q191" s="62"/>
    </row>
    <row r="192" spans="9:17" x14ac:dyDescent="0.3">
      <c r="I192" s="72"/>
      <c r="J192" s="62"/>
      <c r="K192" s="60"/>
      <c r="L192" s="72"/>
      <c r="M192" s="72"/>
      <c r="N192" s="72"/>
      <c r="O192" s="72"/>
      <c r="P192" s="72"/>
      <c r="Q192" s="62"/>
    </row>
    <row r="193" spans="9:17" x14ac:dyDescent="0.3">
      <c r="I193" s="72"/>
      <c r="J193" s="62"/>
      <c r="K193" s="60"/>
      <c r="L193" s="72"/>
      <c r="M193" s="72"/>
      <c r="N193" s="72"/>
      <c r="O193" s="72"/>
      <c r="P193" s="72"/>
      <c r="Q193" s="62"/>
    </row>
    <row r="194" spans="9:17" x14ac:dyDescent="0.3">
      <c r="I194" s="72"/>
      <c r="J194" s="62"/>
      <c r="K194" s="60"/>
      <c r="L194" s="72"/>
      <c r="M194" s="72"/>
      <c r="N194" s="72"/>
      <c r="O194" s="72"/>
      <c r="P194" s="72"/>
      <c r="Q194" s="62"/>
    </row>
    <row r="195" spans="9:17" x14ac:dyDescent="0.3">
      <c r="I195" s="72"/>
      <c r="J195" s="62"/>
      <c r="K195" s="60"/>
      <c r="L195" s="72"/>
      <c r="M195" s="72"/>
      <c r="N195" s="72"/>
      <c r="O195" s="72"/>
      <c r="P195" s="72"/>
      <c r="Q195" s="62"/>
    </row>
    <row r="196" spans="9:17" x14ac:dyDescent="0.3">
      <c r="I196" s="72"/>
      <c r="J196" s="62"/>
      <c r="K196" s="60"/>
      <c r="L196" s="72"/>
      <c r="M196" s="72"/>
      <c r="N196" s="72"/>
      <c r="O196" s="72"/>
      <c r="P196" s="72"/>
      <c r="Q196" s="62"/>
    </row>
    <row r="197" spans="9:17" x14ac:dyDescent="0.3">
      <c r="I197" s="72"/>
      <c r="J197" s="62"/>
      <c r="K197" s="60"/>
      <c r="L197" s="72"/>
      <c r="M197" s="72"/>
      <c r="N197" s="72"/>
      <c r="O197" s="72"/>
      <c r="P197" s="72"/>
      <c r="Q197" s="62"/>
    </row>
    <row r="198" spans="9:17" x14ac:dyDescent="0.3">
      <c r="I198" s="72"/>
      <c r="J198" s="62"/>
      <c r="K198" s="60"/>
      <c r="L198" s="72"/>
      <c r="M198" s="72"/>
      <c r="N198" s="72"/>
      <c r="O198" s="72"/>
      <c r="P198" s="72"/>
      <c r="Q198" s="62"/>
    </row>
    <row r="199" spans="9:17" x14ac:dyDescent="0.3">
      <c r="I199" s="72"/>
      <c r="J199" s="62"/>
      <c r="K199" s="60"/>
      <c r="L199" s="72"/>
      <c r="M199" s="72"/>
      <c r="N199" s="72"/>
      <c r="O199" s="72"/>
      <c r="P199" s="72"/>
      <c r="Q199" s="62"/>
    </row>
    <row r="200" spans="9:17" x14ac:dyDescent="0.3">
      <c r="I200" s="72"/>
      <c r="J200" s="62"/>
      <c r="K200" s="60"/>
      <c r="L200" s="72"/>
      <c r="M200" s="72"/>
      <c r="N200" s="72"/>
      <c r="O200" s="72"/>
      <c r="P200" s="72"/>
      <c r="Q200" s="62"/>
    </row>
    <row r="201" spans="9:17" x14ac:dyDescent="0.3">
      <c r="I201" s="72"/>
      <c r="J201" s="62"/>
      <c r="K201" s="60"/>
      <c r="L201" s="72"/>
      <c r="M201" s="72"/>
      <c r="N201" s="72"/>
      <c r="O201" s="72"/>
      <c r="P201" s="72"/>
      <c r="Q201" s="62"/>
    </row>
    <row r="202" spans="9:17" x14ac:dyDescent="0.3">
      <c r="I202" s="72"/>
      <c r="J202" s="62"/>
      <c r="K202" s="60"/>
      <c r="L202" s="72"/>
      <c r="M202" s="72"/>
      <c r="N202" s="72"/>
      <c r="O202" s="72"/>
      <c r="P202" s="72"/>
      <c r="Q202" s="62"/>
    </row>
    <row r="203" spans="9:17" x14ac:dyDescent="0.3">
      <c r="I203" s="72"/>
      <c r="J203" s="62"/>
      <c r="K203" s="60"/>
      <c r="L203" s="72"/>
      <c r="M203" s="72"/>
      <c r="N203" s="72"/>
      <c r="O203" s="72"/>
      <c r="P203" s="72"/>
      <c r="Q203" s="62"/>
    </row>
    <row r="204" spans="9:17" x14ac:dyDescent="0.3">
      <c r="I204" s="72"/>
      <c r="J204" s="62"/>
      <c r="K204" s="60"/>
      <c r="L204" s="72"/>
      <c r="M204" s="72"/>
      <c r="N204" s="72"/>
      <c r="O204" s="72"/>
      <c r="P204" s="72"/>
      <c r="Q204" s="62"/>
    </row>
    <row r="205" spans="9:17" x14ac:dyDescent="0.3">
      <c r="I205" s="72"/>
      <c r="J205" s="62"/>
      <c r="K205" s="60"/>
      <c r="L205" s="72"/>
      <c r="M205" s="72"/>
      <c r="N205" s="72"/>
      <c r="O205" s="72"/>
      <c r="P205" s="72"/>
      <c r="Q205" s="62"/>
    </row>
    <row r="206" spans="9:17" x14ac:dyDescent="0.3">
      <c r="I206" s="72"/>
      <c r="J206" s="62"/>
      <c r="K206" s="60"/>
      <c r="L206" s="72"/>
      <c r="M206" s="72"/>
      <c r="N206" s="72"/>
      <c r="O206" s="72"/>
      <c r="P206" s="72"/>
      <c r="Q206" s="62"/>
    </row>
    <row r="207" spans="9:17" x14ac:dyDescent="0.3">
      <c r="I207" s="72"/>
      <c r="J207" s="62"/>
      <c r="K207" s="60"/>
      <c r="L207" s="72"/>
      <c r="M207" s="72"/>
      <c r="N207" s="72"/>
      <c r="O207" s="72"/>
      <c r="P207" s="72"/>
      <c r="Q207" s="62"/>
    </row>
    <row r="208" spans="9:17" x14ac:dyDescent="0.3">
      <c r="I208" s="72"/>
      <c r="J208" s="62"/>
      <c r="K208" s="60"/>
      <c r="L208" s="72"/>
      <c r="M208" s="72"/>
      <c r="N208" s="72"/>
      <c r="O208" s="72"/>
      <c r="P208" s="72"/>
      <c r="Q208" s="62"/>
    </row>
    <row r="209" spans="9:17" x14ac:dyDescent="0.3">
      <c r="I209" s="72"/>
      <c r="J209" s="62"/>
      <c r="K209" s="60"/>
      <c r="L209" s="72"/>
      <c r="M209" s="72"/>
      <c r="N209" s="72"/>
      <c r="O209" s="72"/>
      <c r="P209" s="72"/>
      <c r="Q209" s="62"/>
    </row>
    <row r="210" spans="9:17" x14ac:dyDescent="0.3">
      <c r="I210" s="72"/>
      <c r="J210" s="62"/>
      <c r="K210" s="60"/>
      <c r="L210" s="72"/>
      <c r="M210" s="72"/>
      <c r="N210" s="72"/>
      <c r="O210" s="72"/>
      <c r="P210" s="72"/>
      <c r="Q210" s="62"/>
    </row>
    <row r="211" spans="9:17" x14ac:dyDescent="0.3">
      <c r="I211" s="72"/>
      <c r="J211" s="62"/>
      <c r="K211" s="60"/>
      <c r="L211" s="72"/>
      <c r="M211" s="72"/>
      <c r="N211" s="72"/>
      <c r="O211" s="72"/>
      <c r="P211" s="72"/>
      <c r="Q211" s="62"/>
    </row>
    <row r="212" spans="9:17" x14ac:dyDescent="0.3">
      <c r="I212" s="72"/>
      <c r="J212" s="62"/>
      <c r="K212" s="60"/>
      <c r="L212" s="72"/>
      <c r="M212" s="72"/>
      <c r="N212" s="72"/>
      <c r="O212" s="72"/>
      <c r="P212" s="72"/>
      <c r="Q212" s="62"/>
    </row>
    <row r="213" spans="9:17" x14ac:dyDescent="0.3">
      <c r="I213" s="72"/>
      <c r="J213" s="62"/>
      <c r="K213" s="60"/>
      <c r="L213" s="72"/>
      <c r="M213" s="72"/>
      <c r="N213" s="72"/>
      <c r="O213" s="72"/>
      <c r="P213" s="72"/>
      <c r="Q213" s="62"/>
    </row>
    <row r="214" spans="9:17" x14ac:dyDescent="0.3">
      <c r="I214" s="72"/>
      <c r="J214" s="62"/>
      <c r="K214" s="60"/>
      <c r="L214" s="72"/>
      <c r="M214" s="72"/>
      <c r="N214" s="72"/>
      <c r="O214" s="72"/>
      <c r="P214" s="72"/>
      <c r="Q214" s="62"/>
    </row>
    <row r="215" spans="9:17" x14ac:dyDescent="0.3">
      <c r="I215" s="72"/>
      <c r="J215" s="62"/>
      <c r="K215" s="60"/>
      <c r="L215" s="72"/>
      <c r="M215" s="72"/>
      <c r="N215" s="72"/>
      <c r="O215" s="72"/>
      <c r="P215" s="72"/>
      <c r="Q215" s="62"/>
    </row>
    <row r="216" spans="9:17" x14ac:dyDescent="0.3">
      <c r="I216" s="72"/>
      <c r="J216" s="62"/>
      <c r="K216" s="60"/>
      <c r="L216" s="72"/>
      <c r="M216" s="72"/>
      <c r="N216" s="72"/>
      <c r="O216" s="72"/>
      <c r="P216" s="72"/>
      <c r="Q216" s="62"/>
    </row>
    <row r="217" spans="9:17" x14ac:dyDescent="0.3">
      <c r="I217" s="72"/>
      <c r="J217" s="62"/>
      <c r="K217" s="60"/>
      <c r="L217" s="72"/>
      <c r="M217" s="72"/>
      <c r="N217" s="72"/>
      <c r="O217" s="72"/>
      <c r="P217" s="72"/>
      <c r="Q217" s="62"/>
    </row>
    <row r="218" spans="9:17" x14ac:dyDescent="0.3">
      <c r="I218" s="72"/>
      <c r="J218" s="62"/>
      <c r="K218" s="60"/>
      <c r="L218" s="72"/>
      <c r="M218" s="72"/>
      <c r="N218" s="72"/>
      <c r="O218" s="72"/>
      <c r="P218" s="72"/>
      <c r="Q218" s="62"/>
    </row>
    <row r="219" spans="9:17" x14ac:dyDescent="0.3">
      <c r="I219" s="72"/>
      <c r="J219" s="62"/>
      <c r="K219" s="60"/>
      <c r="L219" s="72"/>
      <c r="M219" s="72"/>
      <c r="N219" s="72"/>
      <c r="O219" s="72"/>
      <c r="P219" s="72"/>
      <c r="Q219" s="62"/>
    </row>
    <row r="220" spans="9:17" x14ac:dyDescent="0.3">
      <c r="I220" s="72"/>
      <c r="J220" s="62"/>
      <c r="K220" s="60"/>
      <c r="L220" s="72"/>
      <c r="M220" s="72"/>
      <c r="N220" s="72"/>
      <c r="O220" s="72"/>
      <c r="P220" s="72"/>
      <c r="Q220" s="62"/>
    </row>
    <row r="221" spans="9:17" x14ac:dyDescent="0.3">
      <c r="I221" s="72"/>
      <c r="J221" s="62"/>
      <c r="K221" s="60"/>
      <c r="L221" s="72"/>
      <c r="M221" s="72"/>
      <c r="N221" s="72"/>
      <c r="O221" s="72"/>
      <c r="P221" s="72"/>
      <c r="Q221" s="62"/>
    </row>
    <row r="222" spans="9:17" x14ac:dyDescent="0.3">
      <c r="I222" s="72"/>
      <c r="J222" s="62"/>
      <c r="K222" s="60"/>
      <c r="L222" s="72"/>
      <c r="M222" s="72"/>
      <c r="N222" s="72"/>
      <c r="O222" s="72"/>
      <c r="P222" s="72"/>
      <c r="Q222" s="62"/>
    </row>
    <row r="223" spans="9:17" x14ac:dyDescent="0.3">
      <c r="I223" s="72"/>
      <c r="J223" s="62"/>
      <c r="K223" s="60"/>
      <c r="L223" s="72"/>
      <c r="M223" s="72"/>
      <c r="N223" s="72"/>
      <c r="O223" s="72"/>
      <c r="P223" s="72"/>
      <c r="Q223" s="62"/>
    </row>
    <row r="224" spans="9:17" x14ac:dyDescent="0.3">
      <c r="I224" s="72"/>
      <c r="J224" s="62"/>
      <c r="K224" s="60"/>
      <c r="L224" s="72"/>
      <c r="M224" s="72"/>
      <c r="N224" s="72"/>
      <c r="O224" s="72"/>
      <c r="P224" s="72"/>
      <c r="Q224" s="62"/>
    </row>
    <row r="225" spans="9:17" x14ac:dyDescent="0.3">
      <c r="I225" s="72"/>
      <c r="J225" s="62"/>
      <c r="K225" s="60"/>
      <c r="L225" s="72"/>
      <c r="M225" s="72"/>
      <c r="N225" s="72"/>
      <c r="O225" s="72"/>
      <c r="P225" s="72"/>
      <c r="Q225" s="62"/>
    </row>
    <row r="226" spans="9:17" x14ac:dyDescent="0.3">
      <c r="I226" s="72"/>
      <c r="J226" s="62"/>
      <c r="K226" s="60"/>
      <c r="L226" s="72"/>
      <c r="M226" s="72"/>
      <c r="N226" s="72"/>
      <c r="O226" s="72"/>
      <c r="P226" s="72"/>
      <c r="Q226" s="62"/>
    </row>
    <row r="227" spans="9:17" x14ac:dyDescent="0.3">
      <c r="I227" s="72"/>
      <c r="J227" s="62"/>
      <c r="K227" s="60"/>
      <c r="L227" s="72"/>
      <c r="M227" s="72"/>
      <c r="N227" s="72"/>
      <c r="O227" s="72"/>
      <c r="P227" s="72"/>
      <c r="Q227" s="62"/>
    </row>
    <row r="228" spans="9:17" x14ac:dyDescent="0.3">
      <c r="I228" s="72"/>
      <c r="J228" s="62"/>
      <c r="K228" s="60"/>
      <c r="L228" s="72"/>
      <c r="M228" s="72"/>
      <c r="N228" s="72"/>
      <c r="O228" s="72"/>
      <c r="P228" s="72"/>
      <c r="Q228" s="62"/>
    </row>
    <row r="229" spans="9:17" x14ac:dyDescent="0.3">
      <c r="I229" s="72"/>
      <c r="J229" s="62"/>
      <c r="K229" s="60"/>
      <c r="L229" s="72"/>
      <c r="M229" s="72"/>
      <c r="N229" s="72"/>
      <c r="O229" s="72"/>
      <c r="P229" s="72"/>
      <c r="Q229" s="62"/>
    </row>
    <row r="230" spans="9:17" x14ac:dyDescent="0.3">
      <c r="I230" s="72"/>
      <c r="J230" s="62"/>
      <c r="K230" s="60"/>
      <c r="L230" s="72"/>
      <c r="M230" s="72"/>
      <c r="N230" s="72"/>
      <c r="O230" s="72"/>
      <c r="P230" s="72"/>
      <c r="Q230" s="62"/>
    </row>
    <row r="231" spans="9:17" x14ac:dyDescent="0.3">
      <c r="I231" s="72"/>
      <c r="J231" s="62"/>
      <c r="K231" s="60"/>
      <c r="L231" s="72"/>
      <c r="M231" s="72"/>
      <c r="N231" s="72"/>
      <c r="O231" s="72"/>
      <c r="P231" s="72"/>
      <c r="Q231" s="62"/>
    </row>
    <row r="232" spans="9:17" x14ac:dyDescent="0.3">
      <c r="I232" s="72"/>
      <c r="J232" s="62"/>
      <c r="K232" s="60"/>
      <c r="L232" s="72"/>
      <c r="M232" s="72"/>
      <c r="N232" s="72"/>
      <c r="O232" s="72"/>
      <c r="P232" s="72"/>
      <c r="Q232" s="62"/>
    </row>
    <row r="233" spans="9:17" x14ac:dyDescent="0.3">
      <c r="I233" s="72"/>
      <c r="J233" s="62"/>
      <c r="K233" s="60"/>
      <c r="L233" s="72"/>
      <c r="M233" s="72"/>
      <c r="N233" s="72"/>
      <c r="O233" s="72"/>
      <c r="P233" s="72"/>
      <c r="Q233" s="62"/>
    </row>
    <row r="234" spans="9:17" x14ac:dyDescent="0.3">
      <c r="I234" s="72"/>
      <c r="J234" s="62"/>
      <c r="K234" s="60"/>
      <c r="L234" s="72"/>
      <c r="M234" s="72"/>
      <c r="N234" s="72"/>
      <c r="O234" s="72"/>
      <c r="P234" s="72"/>
      <c r="Q234" s="62"/>
    </row>
    <row r="235" spans="9:17" x14ac:dyDescent="0.3">
      <c r="I235" s="72"/>
      <c r="J235" s="62"/>
      <c r="K235" s="60"/>
      <c r="L235" s="72"/>
      <c r="M235" s="72"/>
      <c r="N235" s="72"/>
      <c r="O235" s="72"/>
      <c r="P235" s="72"/>
      <c r="Q235" s="62"/>
    </row>
    <row r="236" spans="9:17" x14ac:dyDescent="0.3">
      <c r="I236" s="72"/>
      <c r="J236" s="62"/>
      <c r="K236" s="60"/>
      <c r="L236" s="72"/>
      <c r="M236" s="72"/>
      <c r="N236" s="72"/>
      <c r="O236" s="72"/>
      <c r="P236" s="72"/>
      <c r="Q236" s="62"/>
    </row>
    <row r="237" spans="9:17" x14ac:dyDescent="0.3">
      <c r="I237" s="72"/>
      <c r="J237" s="62"/>
      <c r="K237" s="60"/>
      <c r="L237" s="72"/>
      <c r="M237" s="72"/>
      <c r="N237" s="72"/>
      <c r="O237" s="72"/>
      <c r="P237" s="72"/>
      <c r="Q237" s="62"/>
    </row>
    <row r="238" spans="9:17" x14ac:dyDescent="0.3">
      <c r="I238" s="72"/>
      <c r="J238" s="62"/>
      <c r="K238" s="60"/>
      <c r="L238" s="72"/>
      <c r="M238" s="72"/>
      <c r="N238" s="72"/>
      <c r="O238" s="72"/>
      <c r="P238" s="72"/>
      <c r="Q238" s="62"/>
    </row>
    <row r="239" spans="9:17" x14ac:dyDescent="0.3">
      <c r="I239" s="72"/>
      <c r="J239" s="62"/>
      <c r="K239" s="60"/>
      <c r="L239" s="72"/>
      <c r="M239" s="72"/>
      <c r="N239" s="72"/>
      <c r="O239" s="72"/>
      <c r="P239" s="72"/>
      <c r="Q239" s="62"/>
    </row>
    <row r="240" spans="9:17" x14ac:dyDescent="0.3">
      <c r="I240" s="72"/>
      <c r="J240" s="62"/>
      <c r="K240" s="60"/>
      <c r="L240" s="72"/>
      <c r="M240" s="72"/>
      <c r="N240" s="72"/>
      <c r="O240" s="72"/>
      <c r="P240" s="72"/>
      <c r="Q240" s="62"/>
    </row>
    <row r="241" spans="9:17" x14ac:dyDescent="0.3">
      <c r="I241" s="72"/>
      <c r="J241" s="62"/>
      <c r="K241" s="60"/>
      <c r="L241" s="72"/>
      <c r="M241" s="72"/>
      <c r="N241" s="72"/>
      <c r="O241" s="72"/>
      <c r="P241" s="72"/>
      <c r="Q241" s="62"/>
    </row>
    <row r="242" spans="9:17" x14ac:dyDescent="0.3">
      <c r="I242" s="72"/>
      <c r="J242" s="62"/>
      <c r="K242" s="60"/>
      <c r="L242" s="72"/>
      <c r="M242" s="72"/>
      <c r="N242" s="72"/>
      <c r="O242" s="72"/>
      <c r="P242" s="72"/>
      <c r="Q242" s="62"/>
    </row>
    <row r="243" spans="9:17" x14ac:dyDescent="0.3">
      <c r="I243" s="72"/>
      <c r="J243" s="62"/>
      <c r="K243" s="60"/>
      <c r="L243" s="72"/>
      <c r="M243" s="72"/>
      <c r="N243" s="72"/>
      <c r="O243" s="72"/>
      <c r="P243" s="72"/>
      <c r="Q243" s="62"/>
    </row>
    <row r="244" spans="9:17" x14ac:dyDescent="0.3">
      <c r="I244" s="72"/>
      <c r="J244" s="62"/>
      <c r="K244" s="60"/>
      <c r="L244" s="72"/>
      <c r="M244" s="72"/>
      <c r="N244" s="72"/>
      <c r="O244" s="72"/>
      <c r="P244" s="72"/>
      <c r="Q244" s="62"/>
    </row>
    <row r="245" spans="9:17" x14ac:dyDescent="0.3">
      <c r="I245" s="72"/>
      <c r="J245" s="62"/>
      <c r="K245" s="60"/>
      <c r="L245" s="72"/>
      <c r="M245" s="72"/>
      <c r="N245" s="72"/>
      <c r="O245" s="72"/>
      <c r="P245" s="72"/>
      <c r="Q245" s="62"/>
    </row>
    <row r="246" spans="9:17" x14ac:dyDescent="0.3">
      <c r="I246" s="72"/>
      <c r="J246" s="62"/>
      <c r="K246" s="60"/>
      <c r="L246" s="72"/>
      <c r="M246" s="72"/>
      <c r="N246" s="72"/>
      <c r="O246" s="72"/>
      <c r="P246" s="72"/>
      <c r="Q246" s="62"/>
    </row>
    <row r="247" spans="9:17" x14ac:dyDescent="0.3">
      <c r="I247" s="72"/>
      <c r="J247" s="62"/>
      <c r="K247" s="60"/>
      <c r="L247" s="72"/>
      <c r="M247" s="72"/>
      <c r="N247" s="72"/>
      <c r="O247" s="72"/>
      <c r="P247" s="72"/>
      <c r="Q247" s="62"/>
    </row>
    <row r="248" spans="9:17" x14ac:dyDescent="0.3">
      <c r="I248" s="72"/>
      <c r="J248" s="62"/>
      <c r="K248" s="60"/>
      <c r="L248" s="72"/>
      <c r="M248" s="72"/>
      <c r="N248" s="72"/>
      <c r="O248" s="72"/>
      <c r="P248" s="72"/>
      <c r="Q248" s="62"/>
    </row>
    <row r="249" spans="9:17" x14ac:dyDescent="0.3">
      <c r="I249" s="72"/>
      <c r="J249" s="62"/>
      <c r="K249" s="60"/>
      <c r="L249" s="72"/>
      <c r="M249" s="72"/>
      <c r="N249" s="72"/>
      <c r="O249" s="72"/>
      <c r="P249" s="72"/>
      <c r="Q249" s="62"/>
    </row>
    <row r="250" spans="9:17" x14ac:dyDescent="0.3">
      <c r="I250" s="72"/>
      <c r="J250" s="62"/>
      <c r="K250" s="60"/>
      <c r="L250" s="72"/>
      <c r="M250" s="72"/>
      <c r="N250" s="72"/>
      <c r="O250" s="72"/>
      <c r="P250" s="72"/>
      <c r="Q250" s="62"/>
    </row>
    <row r="251" spans="9:17" x14ac:dyDescent="0.3">
      <c r="I251" s="72"/>
      <c r="J251" s="62"/>
      <c r="K251" s="60"/>
      <c r="L251" s="72"/>
      <c r="M251" s="72"/>
      <c r="N251" s="72"/>
      <c r="O251" s="72"/>
      <c r="P251" s="72"/>
      <c r="Q251" s="62"/>
    </row>
    <row r="252" spans="9:17" x14ac:dyDescent="0.3">
      <c r="I252" s="72"/>
      <c r="J252" s="62"/>
      <c r="K252" s="60"/>
      <c r="L252" s="72"/>
      <c r="M252" s="72"/>
      <c r="N252" s="72"/>
      <c r="O252" s="72"/>
      <c r="P252" s="72"/>
      <c r="Q252" s="62"/>
    </row>
    <row r="253" spans="9:17" x14ac:dyDescent="0.3">
      <c r="I253" s="72"/>
      <c r="J253" s="62"/>
      <c r="K253" s="60"/>
      <c r="L253" s="72"/>
      <c r="M253" s="72"/>
      <c r="N253" s="72"/>
      <c r="O253" s="72"/>
      <c r="P253" s="72"/>
      <c r="Q253" s="62"/>
    </row>
    <row r="254" spans="9:17" x14ac:dyDescent="0.3">
      <c r="I254" s="72"/>
      <c r="J254" s="62"/>
      <c r="K254" s="60"/>
      <c r="L254" s="72"/>
      <c r="M254" s="72"/>
      <c r="N254" s="72"/>
      <c r="O254" s="72"/>
      <c r="P254" s="72"/>
      <c r="Q254" s="62"/>
    </row>
    <row r="255" spans="9:17" x14ac:dyDescent="0.3">
      <c r="I255" s="72"/>
      <c r="J255" s="62"/>
      <c r="K255" s="60"/>
      <c r="L255" s="72"/>
      <c r="M255" s="72"/>
      <c r="N255" s="72"/>
      <c r="O255" s="72"/>
      <c r="P255" s="72"/>
      <c r="Q255" s="62"/>
    </row>
    <row r="256" spans="9:17" x14ac:dyDescent="0.3">
      <c r="I256" s="72"/>
      <c r="J256" s="62"/>
      <c r="K256" s="60"/>
      <c r="L256" s="72"/>
      <c r="M256" s="72"/>
      <c r="N256" s="72"/>
      <c r="O256" s="72"/>
      <c r="P256" s="72"/>
      <c r="Q256" s="62"/>
    </row>
    <row r="257" spans="9:17" x14ac:dyDescent="0.3">
      <c r="I257" s="72"/>
      <c r="J257" s="62"/>
      <c r="K257" s="60"/>
      <c r="L257" s="72"/>
      <c r="M257" s="72"/>
      <c r="N257" s="72"/>
      <c r="O257" s="72"/>
      <c r="P257" s="72"/>
      <c r="Q257" s="62"/>
    </row>
    <row r="258" spans="9:17" x14ac:dyDescent="0.3">
      <c r="I258" s="72"/>
      <c r="J258" s="62"/>
      <c r="K258" s="60"/>
      <c r="L258" s="72"/>
      <c r="M258" s="72"/>
      <c r="N258" s="72"/>
      <c r="O258" s="72"/>
      <c r="P258" s="72"/>
      <c r="Q258" s="62"/>
    </row>
    <row r="259" spans="9:17" x14ac:dyDescent="0.3">
      <c r="I259" s="72"/>
      <c r="J259" s="62"/>
      <c r="K259" s="60"/>
      <c r="L259" s="72"/>
      <c r="M259" s="72"/>
      <c r="N259" s="72"/>
      <c r="O259" s="72"/>
      <c r="P259" s="72"/>
      <c r="Q259" s="62"/>
    </row>
    <row r="260" spans="9:17" x14ac:dyDescent="0.3">
      <c r="I260" s="72"/>
      <c r="J260" s="62"/>
      <c r="K260" s="60"/>
      <c r="L260" s="72"/>
      <c r="M260" s="72"/>
      <c r="N260" s="72"/>
      <c r="O260" s="72"/>
      <c r="P260" s="72"/>
      <c r="Q260" s="62"/>
    </row>
    <row r="261" spans="9:17" x14ac:dyDescent="0.3">
      <c r="I261" s="72"/>
      <c r="J261" s="62"/>
      <c r="K261" s="60"/>
      <c r="L261" s="72"/>
      <c r="M261" s="72"/>
      <c r="N261" s="72"/>
      <c r="O261" s="72"/>
      <c r="P261" s="72"/>
      <c r="Q261" s="62"/>
    </row>
    <row r="262" spans="9:17" x14ac:dyDescent="0.3">
      <c r="I262" s="72"/>
      <c r="J262" s="62"/>
      <c r="K262" s="60"/>
      <c r="L262" s="72"/>
      <c r="M262" s="72"/>
      <c r="N262" s="72"/>
      <c r="O262" s="72"/>
      <c r="P262" s="72"/>
      <c r="Q262" s="62"/>
    </row>
    <row r="263" spans="9:17" x14ac:dyDescent="0.3">
      <c r="I263" s="72"/>
      <c r="J263" s="62"/>
      <c r="K263" s="60"/>
      <c r="L263" s="72"/>
      <c r="M263" s="72"/>
      <c r="N263" s="72"/>
      <c r="O263" s="72"/>
      <c r="P263" s="72"/>
      <c r="Q263" s="62"/>
    </row>
    <row r="264" spans="9:17" x14ac:dyDescent="0.3">
      <c r="I264" s="72"/>
      <c r="J264" s="62"/>
      <c r="K264" s="60"/>
      <c r="L264" s="72"/>
      <c r="M264" s="72"/>
      <c r="N264" s="72"/>
      <c r="O264" s="72"/>
      <c r="P264" s="72"/>
      <c r="Q264" s="62"/>
    </row>
    <row r="265" spans="9:17" x14ac:dyDescent="0.3">
      <c r="I265" s="72"/>
      <c r="J265" s="62"/>
      <c r="K265" s="60"/>
      <c r="L265" s="72"/>
      <c r="M265" s="72"/>
      <c r="N265" s="72"/>
      <c r="O265" s="72"/>
      <c r="P265" s="72"/>
      <c r="Q265" s="62"/>
    </row>
    <row r="266" spans="9:17" x14ac:dyDescent="0.3">
      <c r="I266" s="72"/>
      <c r="J266" s="62"/>
      <c r="K266" s="60"/>
      <c r="L266" s="72"/>
      <c r="M266" s="72"/>
      <c r="N266" s="72"/>
      <c r="O266" s="72"/>
      <c r="P266" s="72"/>
      <c r="Q266" s="62"/>
    </row>
    <row r="267" spans="9:17" x14ac:dyDescent="0.3">
      <c r="I267" s="72"/>
      <c r="J267" s="62"/>
      <c r="K267" s="60"/>
      <c r="L267" s="72"/>
      <c r="M267" s="72"/>
      <c r="N267" s="72"/>
      <c r="O267" s="72"/>
      <c r="P267" s="72"/>
      <c r="Q267" s="62"/>
    </row>
    <row r="268" spans="9:17" x14ac:dyDescent="0.3">
      <c r="I268" s="72"/>
      <c r="J268" s="62"/>
      <c r="K268" s="60"/>
      <c r="L268" s="72"/>
      <c r="M268" s="72"/>
      <c r="N268" s="72"/>
      <c r="O268" s="72"/>
      <c r="P268" s="72"/>
      <c r="Q268" s="62"/>
    </row>
    <row r="269" spans="9:17" x14ac:dyDescent="0.3">
      <c r="I269" s="72"/>
      <c r="J269" s="62"/>
      <c r="K269" s="60"/>
      <c r="L269" s="72"/>
      <c r="M269" s="72"/>
      <c r="N269" s="72"/>
      <c r="O269" s="72"/>
      <c r="P269" s="72"/>
      <c r="Q269" s="62"/>
    </row>
    <row r="270" spans="9:17" x14ac:dyDescent="0.3">
      <c r="I270" s="72"/>
      <c r="J270" s="62"/>
      <c r="K270" s="60"/>
      <c r="L270" s="72"/>
      <c r="M270" s="72"/>
      <c r="N270" s="72"/>
      <c r="O270" s="72"/>
      <c r="P270" s="72"/>
      <c r="Q270" s="62"/>
    </row>
    <row r="271" spans="9:17" x14ac:dyDescent="0.3">
      <c r="I271" s="72"/>
      <c r="J271" s="62"/>
      <c r="K271" s="60"/>
      <c r="L271" s="72"/>
      <c r="M271" s="72"/>
      <c r="N271" s="72"/>
      <c r="O271" s="72"/>
      <c r="P271" s="72"/>
      <c r="Q271" s="62"/>
    </row>
    <row r="272" spans="9:17" x14ac:dyDescent="0.3">
      <c r="I272" s="72"/>
      <c r="J272" s="62"/>
      <c r="K272" s="60"/>
      <c r="L272" s="72"/>
      <c r="M272" s="72"/>
      <c r="N272" s="72"/>
      <c r="O272" s="72"/>
      <c r="P272" s="72"/>
      <c r="Q272" s="62"/>
    </row>
    <row r="273" spans="9:17" x14ac:dyDescent="0.3">
      <c r="I273" s="72"/>
      <c r="J273" s="62"/>
      <c r="K273" s="60"/>
      <c r="L273" s="72"/>
      <c r="M273" s="72"/>
      <c r="N273" s="72"/>
      <c r="O273" s="72"/>
      <c r="P273" s="72"/>
      <c r="Q273" s="62"/>
    </row>
    <row r="274" spans="9:17" x14ac:dyDescent="0.3">
      <c r="I274" s="72"/>
      <c r="J274" s="62"/>
      <c r="K274" s="60"/>
      <c r="L274" s="72"/>
      <c r="M274" s="72"/>
      <c r="N274" s="72"/>
      <c r="O274" s="72"/>
      <c r="P274" s="72"/>
      <c r="Q274" s="62"/>
    </row>
    <row r="275" spans="9:17" x14ac:dyDescent="0.3">
      <c r="I275" s="72"/>
      <c r="J275" s="62"/>
      <c r="K275" s="60"/>
      <c r="L275" s="72"/>
      <c r="M275" s="72"/>
      <c r="N275" s="72"/>
      <c r="O275" s="72"/>
      <c r="P275" s="72"/>
      <c r="Q275" s="62"/>
    </row>
    <row r="276" spans="9:17" x14ac:dyDescent="0.3">
      <c r="I276" s="72"/>
      <c r="J276" s="62"/>
      <c r="K276" s="60"/>
      <c r="L276" s="72"/>
      <c r="M276" s="72"/>
      <c r="N276" s="72"/>
      <c r="O276" s="72"/>
      <c r="P276" s="72"/>
      <c r="Q276" s="62"/>
    </row>
    <row r="277" spans="9:17" x14ac:dyDescent="0.3">
      <c r="I277" s="72"/>
      <c r="J277" s="62"/>
      <c r="K277" s="60"/>
      <c r="L277" s="72"/>
      <c r="M277" s="72"/>
      <c r="N277" s="72"/>
      <c r="O277" s="72"/>
      <c r="P277" s="72"/>
      <c r="Q277" s="62"/>
    </row>
    <row r="278" spans="9:17" x14ac:dyDescent="0.3">
      <c r="I278" s="72"/>
      <c r="J278" s="62"/>
      <c r="K278" s="60"/>
      <c r="L278" s="72"/>
      <c r="M278" s="72"/>
      <c r="N278" s="72"/>
      <c r="O278" s="72"/>
      <c r="P278" s="72"/>
      <c r="Q278" s="62"/>
    </row>
    <row r="279" spans="9:17" x14ac:dyDescent="0.3">
      <c r="I279" s="72"/>
      <c r="J279" s="62"/>
      <c r="K279" s="60"/>
      <c r="L279" s="72"/>
      <c r="M279" s="72"/>
      <c r="N279" s="72"/>
      <c r="O279" s="72"/>
      <c r="P279" s="72"/>
      <c r="Q279" s="62"/>
    </row>
    <row r="280" spans="9:17" x14ac:dyDescent="0.3">
      <c r="I280" s="72"/>
      <c r="J280" s="62"/>
      <c r="K280" s="60"/>
      <c r="L280" s="72"/>
      <c r="M280" s="72"/>
      <c r="N280" s="72"/>
      <c r="O280" s="72"/>
      <c r="P280" s="72"/>
      <c r="Q280" s="62"/>
    </row>
    <row r="281" spans="9:17" x14ac:dyDescent="0.3">
      <c r="I281" s="72"/>
      <c r="J281" s="62"/>
      <c r="K281" s="60"/>
      <c r="L281" s="72"/>
      <c r="M281" s="72"/>
      <c r="N281" s="72"/>
      <c r="O281" s="72"/>
      <c r="P281" s="72"/>
      <c r="Q281" s="62"/>
    </row>
    <row r="282" spans="9:17" x14ac:dyDescent="0.3">
      <c r="I282" s="72"/>
      <c r="J282" s="62"/>
      <c r="K282" s="60"/>
      <c r="L282" s="72"/>
      <c r="M282" s="72"/>
      <c r="N282" s="72"/>
      <c r="O282" s="72"/>
      <c r="P282" s="72"/>
      <c r="Q282" s="62"/>
    </row>
    <row r="283" spans="9:17" x14ac:dyDescent="0.3">
      <c r="I283" s="72"/>
      <c r="J283" s="62"/>
      <c r="K283" s="60"/>
      <c r="L283" s="72"/>
      <c r="M283" s="72"/>
      <c r="N283" s="72"/>
      <c r="O283" s="72"/>
      <c r="P283" s="72"/>
      <c r="Q283" s="62"/>
    </row>
    <row r="284" spans="9:17" x14ac:dyDescent="0.3">
      <c r="I284" s="72"/>
      <c r="J284" s="62"/>
      <c r="K284" s="60"/>
      <c r="L284" s="72"/>
      <c r="M284" s="72"/>
      <c r="N284" s="72"/>
      <c r="O284" s="72"/>
      <c r="P284" s="72"/>
      <c r="Q284" s="62"/>
    </row>
    <row r="285" spans="9:17" x14ac:dyDescent="0.3">
      <c r="I285" s="72"/>
      <c r="J285" s="62"/>
      <c r="K285" s="60"/>
      <c r="L285" s="72"/>
      <c r="M285" s="72"/>
      <c r="N285" s="72"/>
      <c r="O285" s="72"/>
      <c r="P285" s="72"/>
      <c r="Q285" s="62"/>
    </row>
    <row r="286" spans="9:17" x14ac:dyDescent="0.3">
      <c r="I286" s="72"/>
      <c r="J286" s="62"/>
      <c r="K286" s="60"/>
      <c r="L286" s="72"/>
      <c r="M286" s="72"/>
      <c r="N286" s="72"/>
      <c r="O286" s="72"/>
      <c r="P286" s="72"/>
      <c r="Q286" s="62"/>
    </row>
    <row r="287" spans="9:17" x14ac:dyDescent="0.3">
      <c r="I287" s="72"/>
      <c r="J287" s="62"/>
      <c r="K287" s="60"/>
      <c r="L287" s="72"/>
      <c r="M287" s="72"/>
      <c r="N287" s="72"/>
      <c r="O287" s="72"/>
      <c r="P287" s="72"/>
      <c r="Q287" s="62"/>
    </row>
    <row r="288" spans="9:17" x14ac:dyDescent="0.3">
      <c r="I288" s="72"/>
      <c r="J288" s="62"/>
      <c r="K288" s="60"/>
      <c r="L288" s="72"/>
      <c r="M288" s="72"/>
      <c r="N288" s="72"/>
      <c r="O288" s="72"/>
      <c r="P288" s="72"/>
      <c r="Q288" s="62"/>
    </row>
    <row r="289" spans="9:17" x14ac:dyDescent="0.3">
      <c r="I289" s="72"/>
      <c r="J289" s="62"/>
      <c r="K289" s="60"/>
      <c r="L289" s="72"/>
      <c r="M289" s="72"/>
      <c r="N289" s="72"/>
      <c r="O289" s="72"/>
      <c r="P289" s="72"/>
      <c r="Q289" s="62"/>
    </row>
    <row r="290" spans="9:17" x14ac:dyDescent="0.3">
      <c r="I290" s="72"/>
      <c r="J290" s="62"/>
      <c r="K290" s="60"/>
      <c r="L290" s="72"/>
      <c r="M290" s="72"/>
      <c r="N290" s="72"/>
      <c r="O290" s="72"/>
      <c r="P290" s="72"/>
      <c r="Q290" s="62"/>
    </row>
    <row r="291" spans="9:17" x14ac:dyDescent="0.3">
      <c r="I291" s="72"/>
      <c r="J291" s="62"/>
      <c r="K291" s="60"/>
      <c r="L291" s="72"/>
      <c r="M291" s="72"/>
      <c r="N291" s="72"/>
      <c r="O291" s="72"/>
      <c r="P291" s="72"/>
      <c r="Q291" s="62"/>
    </row>
    <row r="292" spans="9:17" x14ac:dyDescent="0.3">
      <c r="I292" s="72"/>
      <c r="J292" s="62"/>
      <c r="K292" s="60"/>
      <c r="L292" s="72"/>
      <c r="M292" s="72"/>
      <c r="N292" s="72"/>
      <c r="O292" s="72"/>
      <c r="P292" s="72"/>
      <c r="Q292" s="62"/>
    </row>
    <row r="293" spans="9:17" x14ac:dyDescent="0.3">
      <c r="I293" s="72"/>
      <c r="J293" s="62"/>
      <c r="K293" s="60"/>
      <c r="L293" s="72"/>
      <c r="M293" s="72"/>
      <c r="N293" s="72"/>
      <c r="O293" s="72"/>
      <c r="P293" s="72"/>
      <c r="Q293" s="62"/>
    </row>
    <row r="294" spans="9:17" x14ac:dyDescent="0.3">
      <c r="I294" s="72"/>
      <c r="J294" s="62"/>
      <c r="K294" s="60"/>
      <c r="L294" s="72"/>
      <c r="M294" s="72"/>
      <c r="N294" s="72"/>
      <c r="O294" s="72"/>
      <c r="P294" s="72"/>
      <c r="Q294" s="62"/>
    </row>
    <row r="295" spans="9:17" x14ac:dyDescent="0.3">
      <c r="I295" s="72"/>
      <c r="J295" s="62"/>
      <c r="K295" s="60"/>
      <c r="L295" s="72"/>
      <c r="M295" s="72"/>
      <c r="N295" s="72"/>
      <c r="O295" s="72"/>
      <c r="P295" s="72"/>
      <c r="Q295" s="62"/>
    </row>
    <row r="296" spans="9:17" x14ac:dyDescent="0.3">
      <c r="I296" s="72"/>
      <c r="J296" s="62"/>
      <c r="K296" s="60"/>
      <c r="L296" s="72"/>
      <c r="M296" s="72"/>
      <c r="N296" s="72"/>
      <c r="O296" s="72"/>
      <c r="P296" s="72"/>
      <c r="Q296" s="62"/>
    </row>
    <row r="297" spans="9:17" x14ac:dyDescent="0.3">
      <c r="I297" s="72"/>
      <c r="J297" s="62"/>
      <c r="K297" s="60"/>
      <c r="L297" s="72"/>
      <c r="M297" s="72"/>
      <c r="N297" s="72"/>
      <c r="O297" s="72"/>
      <c r="P297" s="72"/>
      <c r="Q297" s="62"/>
    </row>
    <row r="298" spans="9:17" x14ac:dyDescent="0.3">
      <c r="I298" s="72"/>
      <c r="J298" s="62"/>
      <c r="K298" s="60"/>
      <c r="L298" s="72"/>
      <c r="M298" s="72"/>
      <c r="N298" s="72"/>
      <c r="O298" s="72"/>
      <c r="P298" s="72"/>
      <c r="Q298" s="62"/>
    </row>
    <row r="299" spans="9:17" x14ac:dyDescent="0.3">
      <c r="I299" s="72"/>
      <c r="J299" s="62"/>
      <c r="K299" s="60"/>
      <c r="L299" s="72"/>
      <c r="M299" s="72"/>
      <c r="N299" s="72"/>
      <c r="O299" s="72"/>
      <c r="P299" s="72"/>
      <c r="Q299" s="62"/>
    </row>
    <row r="300" spans="9:17" x14ac:dyDescent="0.3">
      <c r="I300" s="72"/>
      <c r="J300" s="62"/>
      <c r="K300" s="60"/>
      <c r="L300" s="72"/>
      <c r="M300" s="72"/>
      <c r="N300" s="72"/>
      <c r="O300" s="72"/>
      <c r="P300" s="72"/>
      <c r="Q300" s="62"/>
    </row>
    <row r="301" spans="9:17" x14ac:dyDescent="0.3">
      <c r="I301" s="72"/>
      <c r="J301" s="62"/>
      <c r="K301" s="60"/>
      <c r="L301" s="72"/>
      <c r="M301" s="72"/>
      <c r="N301" s="72"/>
      <c r="O301" s="72"/>
      <c r="P301" s="72"/>
      <c r="Q301" s="62"/>
    </row>
    <row r="302" spans="9:17" x14ac:dyDescent="0.3">
      <c r="I302" s="72"/>
      <c r="J302" s="62"/>
      <c r="K302" s="60"/>
      <c r="L302" s="72"/>
      <c r="M302" s="72"/>
      <c r="N302" s="72"/>
      <c r="O302" s="72"/>
      <c r="P302" s="72"/>
      <c r="Q302" s="62"/>
    </row>
    <row r="303" spans="9:17" x14ac:dyDescent="0.3">
      <c r="I303" s="72"/>
      <c r="J303" s="62"/>
      <c r="K303" s="60"/>
      <c r="L303" s="72"/>
      <c r="M303" s="72"/>
      <c r="N303" s="72"/>
      <c r="O303" s="72"/>
      <c r="P303" s="72"/>
      <c r="Q303" s="62"/>
    </row>
    <row r="304" spans="9:17" x14ac:dyDescent="0.3">
      <c r="I304" s="72"/>
      <c r="J304" s="62"/>
      <c r="K304" s="60"/>
      <c r="L304" s="72"/>
      <c r="M304" s="72"/>
      <c r="N304" s="72"/>
      <c r="O304" s="72"/>
      <c r="P304" s="72"/>
      <c r="Q304" s="62"/>
    </row>
    <row r="305" spans="9:17" x14ac:dyDescent="0.3">
      <c r="I305" s="72"/>
      <c r="J305" s="62"/>
      <c r="K305" s="60"/>
      <c r="L305" s="72"/>
      <c r="M305" s="72"/>
      <c r="N305" s="72"/>
      <c r="O305" s="72"/>
      <c r="P305" s="72"/>
      <c r="Q305" s="62"/>
    </row>
    <row r="306" spans="9:17" x14ac:dyDescent="0.3">
      <c r="I306" s="72"/>
      <c r="J306" s="62"/>
      <c r="K306" s="60"/>
      <c r="L306" s="72"/>
      <c r="M306" s="72"/>
      <c r="N306" s="72"/>
      <c r="O306" s="72"/>
      <c r="P306" s="72"/>
      <c r="Q306" s="62"/>
    </row>
    <row r="307" spans="9:17" x14ac:dyDescent="0.3">
      <c r="I307" s="72"/>
      <c r="J307" s="62"/>
      <c r="K307" s="60"/>
      <c r="L307" s="72"/>
      <c r="M307" s="72"/>
      <c r="N307" s="72"/>
      <c r="O307" s="72"/>
      <c r="P307" s="72"/>
      <c r="Q307" s="62"/>
    </row>
    <row r="308" spans="9:17" x14ac:dyDescent="0.3">
      <c r="I308" s="72"/>
      <c r="J308" s="62"/>
      <c r="K308" s="60"/>
      <c r="L308" s="72"/>
      <c r="M308" s="72"/>
      <c r="N308" s="72"/>
      <c r="O308" s="72"/>
      <c r="P308" s="72"/>
      <c r="Q308" s="62"/>
    </row>
    <row r="309" spans="9:17" x14ac:dyDescent="0.3">
      <c r="I309" s="72"/>
      <c r="J309" s="62"/>
      <c r="K309" s="60"/>
      <c r="L309" s="72"/>
      <c r="M309" s="72"/>
      <c r="N309" s="72"/>
      <c r="O309" s="72"/>
      <c r="P309" s="72"/>
      <c r="Q309" s="62"/>
    </row>
    <row r="310" spans="9:17" x14ac:dyDescent="0.3">
      <c r="I310" s="72"/>
      <c r="J310" s="62"/>
      <c r="K310" s="60"/>
      <c r="L310" s="72"/>
      <c r="M310" s="72"/>
      <c r="N310" s="72"/>
      <c r="O310" s="72"/>
      <c r="P310" s="72"/>
      <c r="Q310" s="62"/>
    </row>
    <row r="311" spans="9:17" x14ac:dyDescent="0.3">
      <c r="I311" s="72"/>
      <c r="J311" s="62"/>
      <c r="K311" s="60"/>
      <c r="L311" s="72"/>
      <c r="M311" s="72"/>
      <c r="N311" s="72"/>
      <c r="O311" s="72"/>
      <c r="P311" s="72"/>
      <c r="Q311" s="62"/>
    </row>
    <row r="312" spans="9:17" x14ac:dyDescent="0.3">
      <c r="I312" s="72"/>
      <c r="J312" s="62"/>
      <c r="K312" s="60"/>
      <c r="L312" s="72"/>
      <c r="M312" s="72"/>
      <c r="N312" s="72"/>
      <c r="O312" s="72"/>
      <c r="P312" s="72"/>
      <c r="Q312" s="62"/>
    </row>
    <row r="313" spans="9:17" x14ac:dyDescent="0.3">
      <c r="I313" s="72"/>
      <c r="J313" s="62"/>
      <c r="K313" s="60"/>
      <c r="L313" s="72"/>
      <c r="M313" s="72"/>
      <c r="N313" s="72"/>
      <c r="O313" s="72"/>
      <c r="P313" s="72"/>
      <c r="Q313" s="62"/>
    </row>
    <row r="314" spans="9:17" x14ac:dyDescent="0.3">
      <c r="I314" s="72"/>
      <c r="J314" s="62"/>
      <c r="K314" s="60"/>
      <c r="L314" s="72"/>
      <c r="M314" s="72"/>
      <c r="N314" s="72"/>
      <c r="O314" s="72"/>
      <c r="P314" s="72"/>
      <c r="Q314" s="62"/>
    </row>
    <row r="315" spans="9:17" x14ac:dyDescent="0.3">
      <c r="I315" s="72"/>
      <c r="J315" s="62"/>
      <c r="K315" s="60"/>
      <c r="L315" s="72"/>
      <c r="M315" s="72"/>
      <c r="N315" s="72"/>
      <c r="O315" s="72"/>
      <c r="P315" s="72"/>
      <c r="Q315" s="62"/>
    </row>
    <row r="316" spans="9:17" x14ac:dyDescent="0.3">
      <c r="I316" s="72"/>
      <c r="J316" s="62"/>
      <c r="K316" s="60"/>
      <c r="L316" s="72"/>
      <c r="M316" s="72"/>
      <c r="N316" s="72"/>
      <c r="O316" s="72"/>
      <c r="P316" s="72"/>
      <c r="Q316" s="62"/>
    </row>
    <row r="317" spans="9:17" x14ac:dyDescent="0.3">
      <c r="I317" s="72"/>
      <c r="J317" s="62"/>
      <c r="K317" s="60"/>
      <c r="L317" s="72"/>
      <c r="M317" s="72"/>
      <c r="N317" s="72"/>
      <c r="O317" s="72"/>
      <c r="P317" s="72"/>
      <c r="Q317" s="62"/>
    </row>
    <row r="318" spans="9:17" x14ac:dyDescent="0.3">
      <c r="I318" s="72"/>
      <c r="J318" s="62"/>
      <c r="K318" s="60"/>
      <c r="L318" s="72"/>
      <c r="M318" s="72"/>
      <c r="N318" s="72"/>
      <c r="O318" s="72"/>
      <c r="P318" s="72"/>
      <c r="Q318" s="62"/>
    </row>
    <row r="319" spans="9:17" x14ac:dyDescent="0.3">
      <c r="I319" s="72"/>
      <c r="J319" s="62"/>
      <c r="K319" s="60"/>
      <c r="L319" s="72"/>
      <c r="M319" s="72"/>
      <c r="N319" s="72"/>
      <c r="O319" s="72"/>
      <c r="P319" s="72"/>
      <c r="Q319" s="62"/>
    </row>
    <row r="320" spans="9:17" x14ac:dyDescent="0.3">
      <c r="I320" s="72"/>
      <c r="J320" s="62"/>
      <c r="K320" s="60"/>
      <c r="L320" s="72"/>
      <c r="M320" s="72"/>
      <c r="N320" s="72"/>
      <c r="O320" s="72"/>
      <c r="P320" s="72"/>
      <c r="Q320" s="62"/>
    </row>
    <row r="321" spans="9:17" x14ac:dyDescent="0.3">
      <c r="I321" s="72"/>
      <c r="J321" s="62"/>
      <c r="K321" s="60"/>
      <c r="L321" s="72"/>
      <c r="M321" s="72"/>
      <c r="N321" s="72"/>
      <c r="O321" s="72"/>
      <c r="P321" s="72"/>
      <c r="Q321" s="62"/>
    </row>
    <row r="322" spans="9:17" x14ac:dyDescent="0.3">
      <c r="I322" s="72"/>
      <c r="J322" s="62"/>
      <c r="K322" s="60"/>
      <c r="L322" s="72"/>
      <c r="M322" s="72"/>
      <c r="N322" s="72"/>
      <c r="O322" s="72"/>
      <c r="P322" s="72"/>
      <c r="Q322" s="62"/>
    </row>
    <row r="323" spans="9:17" x14ac:dyDescent="0.3">
      <c r="I323" s="72"/>
      <c r="J323" s="62"/>
      <c r="K323" s="60"/>
      <c r="L323" s="72"/>
      <c r="M323" s="72"/>
      <c r="N323" s="72"/>
      <c r="O323" s="72"/>
      <c r="P323" s="72"/>
      <c r="Q323" s="62"/>
    </row>
    <row r="324" spans="9:17" x14ac:dyDescent="0.3">
      <c r="I324" s="72"/>
      <c r="J324" s="62"/>
      <c r="K324" s="60"/>
      <c r="L324" s="72"/>
      <c r="M324" s="72"/>
      <c r="N324" s="72"/>
      <c r="O324" s="72"/>
      <c r="P324" s="72"/>
      <c r="Q324" s="62"/>
    </row>
    <row r="325" spans="9:17" x14ac:dyDescent="0.3">
      <c r="I325" s="72"/>
      <c r="J325" s="62"/>
      <c r="K325" s="60"/>
      <c r="L325" s="72"/>
      <c r="M325" s="72"/>
      <c r="N325" s="72"/>
      <c r="O325" s="72"/>
      <c r="P325" s="72"/>
      <c r="Q325" s="62"/>
    </row>
    <row r="326" spans="9:17" x14ac:dyDescent="0.3">
      <c r="I326" s="72"/>
      <c r="J326" s="62"/>
      <c r="K326" s="60"/>
      <c r="L326" s="72"/>
      <c r="M326" s="72"/>
      <c r="N326" s="72"/>
      <c r="O326" s="72"/>
      <c r="P326" s="72"/>
      <c r="Q326" s="62"/>
    </row>
    <row r="327" spans="9:17" x14ac:dyDescent="0.3">
      <c r="I327" s="72"/>
      <c r="J327" s="62"/>
      <c r="K327" s="60"/>
      <c r="L327" s="72"/>
      <c r="M327" s="72"/>
      <c r="N327" s="72"/>
      <c r="O327" s="72"/>
      <c r="P327" s="72"/>
      <c r="Q327" s="62"/>
    </row>
    <row r="328" spans="9:17" x14ac:dyDescent="0.3">
      <c r="I328" s="72"/>
      <c r="J328" s="62"/>
      <c r="K328" s="60"/>
      <c r="L328" s="72"/>
      <c r="M328" s="72"/>
      <c r="N328" s="72"/>
      <c r="O328" s="72"/>
      <c r="P328" s="72"/>
      <c r="Q328" s="62"/>
    </row>
    <row r="329" spans="9:17" x14ac:dyDescent="0.3">
      <c r="I329" s="72"/>
      <c r="J329" s="62"/>
      <c r="K329" s="60"/>
      <c r="L329" s="72"/>
      <c r="M329" s="72"/>
      <c r="N329" s="72"/>
      <c r="O329" s="72"/>
      <c r="P329" s="72"/>
      <c r="Q329" s="62"/>
    </row>
    <row r="330" spans="9:17" x14ac:dyDescent="0.3">
      <c r="I330" s="72"/>
      <c r="J330" s="62"/>
      <c r="K330" s="60"/>
      <c r="L330" s="72"/>
      <c r="M330" s="72"/>
      <c r="N330" s="72"/>
      <c r="O330" s="72"/>
      <c r="P330" s="72"/>
      <c r="Q330" s="62"/>
    </row>
    <row r="331" spans="9:17" x14ac:dyDescent="0.3">
      <c r="I331" s="72"/>
      <c r="J331" s="62"/>
      <c r="K331" s="60"/>
      <c r="L331" s="72"/>
      <c r="M331" s="72"/>
      <c r="N331" s="72"/>
      <c r="O331" s="72"/>
      <c r="P331" s="72"/>
      <c r="Q331" s="62"/>
    </row>
    <row r="332" spans="9:17" x14ac:dyDescent="0.3">
      <c r="I332" s="72"/>
      <c r="J332" s="62"/>
      <c r="K332" s="60"/>
      <c r="L332" s="72"/>
      <c r="M332" s="72"/>
      <c r="N332" s="72"/>
      <c r="O332" s="72"/>
      <c r="P332" s="72"/>
      <c r="Q332" s="62"/>
    </row>
    <row r="333" spans="9:17" x14ac:dyDescent="0.3">
      <c r="I333" s="72"/>
      <c r="J333" s="62"/>
      <c r="K333" s="60"/>
      <c r="L333" s="72"/>
      <c r="M333" s="72"/>
      <c r="N333" s="72"/>
      <c r="O333" s="72"/>
      <c r="P333" s="72"/>
      <c r="Q333" s="62"/>
    </row>
    <row r="334" spans="9:17" x14ac:dyDescent="0.3">
      <c r="I334" s="72"/>
      <c r="J334" s="62"/>
      <c r="K334" s="60"/>
      <c r="L334" s="72"/>
      <c r="M334" s="72"/>
      <c r="N334" s="72"/>
      <c r="O334" s="72"/>
      <c r="P334" s="72"/>
      <c r="Q334" s="62"/>
    </row>
    <row r="335" spans="9:17" x14ac:dyDescent="0.3">
      <c r="I335" s="72"/>
      <c r="J335" s="62"/>
      <c r="K335" s="60"/>
      <c r="L335" s="72"/>
      <c r="M335" s="72"/>
      <c r="N335" s="72"/>
      <c r="O335" s="72"/>
      <c r="P335" s="72"/>
      <c r="Q335" s="62"/>
    </row>
    <row r="336" spans="9:17" x14ac:dyDescent="0.3">
      <c r="I336" s="72"/>
      <c r="J336" s="62"/>
      <c r="K336" s="60"/>
      <c r="L336" s="72"/>
      <c r="M336" s="72"/>
      <c r="N336" s="72"/>
      <c r="O336" s="72"/>
      <c r="P336" s="72"/>
      <c r="Q336" s="62"/>
    </row>
    <row r="337" spans="9:17" x14ac:dyDescent="0.3">
      <c r="I337" s="72"/>
      <c r="J337" s="62"/>
      <c r="K337" s="60"/>
      <c r="L337" s="72"/>
      <c r="M337" s="72"/>
      <c r="N337" s="72"/>
      <c r="O337" s="72"/>
      <c r="P337" s="72"/>
      <c r="Q337" s="62"/>
    </row>
    <row r="338" spans="9:17" x14ac:dyDescent="0.3">
      <c r="I338" s="72"/>
      <c r="J338" s="62"/>
      <c r="K338" s="60"/>
      <c r="L338" s="72"/>
      <c r="M338" s="72"/>
      <c r="N338" s="72"/>
      <c r="O338" s="72"/>
      <c r="P338" s="72"/>
      <c r="Q338" s="62"/>
    </row>
    <row r="339" spans="9:17" x14ac:dyDescent="0.3">
      <c r="I339" s="72"/>
      <c r="J339" s="62"/>
      <c r="K339" s="60"/>
      <c r="L339" s="72"/>
      <c r="M339" s="72"/>
      <c r="N339" s="72"/>
      <c r="O339" s="72"/>
      <c r="P339" s="72"/>
      <c r="Q339" s="62"/>
    </row>
    <row r="340" spans="9:17" x14ac:dyDescent="0.3">
      <c r="I340" s="72"/>
      <c r="J340" s="62"/>
      <c r="K340" s="60"/>
      <c r="L340" s="72"/>
      <c r="M340" s="72"/>
      <c r="N340" s="72"/>
      <c r="O340" s="72"/>
      <c r="P340" s="72"/>
      <c r="Q340" s="62"/>
    </row>
    <row r="341" spans="9:17" x14ac:dyDescent="0.3">
      <c r="I341" s="72"/>
      <c r="J341" s="62"/>
      <c r="K341" s="60"/>
      <c r="L341" s="72"/>
      <c r="M341" s="72"/>
      <c r="N341" s="72"/>
      <c r="O341" s="72"/>
      <c r="P341" s="72"/>
      <c r="Q341" s="62"/>
    </row>
    <row r="342" spans="9:17" x14ac:dyDescent="0.3">
      <c r="I342" s="72"/>
      <c r="J342" s="62"/>
      <c r="K342" s="60"/>
      <c r="L342" s="72"/>
      <c r="M342" s="72"/>
      <c r="N342" s="72"/>
      <c r="O342" s="72"/>
      <c r="P342" s="72"/>
      <c r="Q342" s="62"/>
    </row>
    <row r="343" spans="9:17" x14ac:dyDescent="0.3">
      <c r="I343" s="72"/>
      <c r="J343" s="62"/>
      <c r="K343" s="60"/>
      <c r="L343" s="72"/>
      <c r="M343" s="72"/>
      <c r="N343" s="72"/>
      <c r="O343" s="72"/>
      <c r="P343" s="72"/>
      <c r="Q343" s="62"/>
    </row>
    <row r="344" spans="9:17" x14ac:dyDescent="0.3">
      <c r="I344" s="72"/>
      <c r="J344" s="62"/>
      <c r="K344" s="60"/>
      <c r="L344" s="72"/>
      <c r="M344" s="72"/>
      <c r="N344" s="72"/>
      <c r="O344" s="72"/>
      <c r="P344" s="72"/>
      <c r="Q344" s="62"/>
    </row>
    <row r="345" spans="9:17" x14ac:dyDescent="0.3">
      <c r="I345" s="72"/>
      <c r="J345" s="62"/>
      <c r="K345" s="60"/>
      <c r="L345" s="72"/>
      <c r="M345" s="72"/>
      <c r="N345" s="72"/>
      <c r="O345" s="72"/>
      <c r="P345" s="72"/>
      <c r="Q345" s="62"/>
    </row>
    <row r="346" spans="9:17" x14ac:dyDescent="0.3">
      <c r="I346" s="72"/>
      <c r="J346" s="62"/>
      <c r="K346" s="60"/>
      <c r="L346" s="72"/>
      <c r="M346" s="72"/>
      <c r="N346" s="72"/>
      <c r="O346" s="72"/>
      <c r="P346" s="72"/>
      <c r="Q346" s="62"/>
    </row>
    <row r="347" spans="9:17" x14ac:dyDescent="0.3">
      <c r="I347" s="72"/>
      <c r="J347" s="62"/>
      <c r="K347" s="60"/>
      <c r="L347" s="72"/>
      <c r="M347" s="72"/>
      <c r="N347" s="72"/>
      <c r="O347" s="72"/>
      <c r="P347" s="72"/>
      <c r="Q347" s="62"/>
    </row>
    <row r="348" spans="9:17" x14ac:dyDescent="0.3">
      <c r="I348" s="72"/>
      <c r="J348" s="62"/>
      <c r="K348" s="60"/>
      <c r="L348" s="72"/>
      <c r="M348" s="72"/>
      <c r="N348" s="72"/>
      <c r="O348" s="72"/>
      <c r="P348" s="72"/>
      <c r="Q348" s="62"/>
    </row>
    <row r="349" spans="9:17" x14ac:dyDescent="0.3">
      <c r="I349" s="72"/>
      <c r="J349" s="62"/>
      <c r="K349" s="60"/>
      <c r="L349" s="72"/>
      <c r="M349" s="72"/>
      <c r="N349" s="72"/>
      <c r="O349" s="72"/>
      <c r="P349" s="72"/>
      <c r="Q349" s="62"/>
    </row>
    <row r="350" spans="9:17" x14ac:dyDescent="0.3">
      <c r="I350" s="72"/>
      <c r="J350" s="62"/>
      <c r="K350" s="60"/>
      <c r="L350" s="72"/>
      <c r="M350" s="72"/>
      <c r="N350" s="72"/>
      <c r="O350" s="72"/>
      <c r="P350" s="72"/>
      <c r="Q350" s="62"/>
    </row>
    <row r="351" spans="9:17" x14ac:dyDescent="0.3">
      <c r="I351" s="72"/>
      <c r="J351" s="62"/>
      <c r="K351" s="60"/>
      <c r="L351" s="72"/>
      <c r="M351" s="72"/>
      <c r="N351" s="72"/>
      <c r="O351" s="72"/>
      <c r="P351" s="72"/>
      <c r="Q351" s="62"/>
    </row>
    <row r="352" spans="9:17" x14ac:dyDescent="0.3">
      <c r="I352" s="72"/>
      <c r="J352" s="62"/>
      <c r="K352" s="60"/>
      <c r="L352" s="72"/>
      <c r="M352" s="72"/>
      <c r="N352" s="72"/>
      <c r="O352" s="72"/>
      <c r="P352" s="72"/>
      <c r="Q352" s="62"/>
    </row>
    <row r="353" spans="9:17" x14ac:dyDescent="0.3">
      <c r="I353" s="72"/>
      <c r="J353" s="62"/>
      <c r="K353" s="60"/>
      <c r="L353" s="72"/>
      <c r="M353" s="72"/>
      <c r="N353" s="72"/>
      <c r="O353" s="72"/>
      <c r="P353" s="72"/>
      <c r="Q353" s="62"/>
    </row>
    <row r="354" spans="9:17" x14ac:dyDescent="0.3">
      <c r="I354" s="72"/>
      <c r="J354" s="62"/>
      <c r="K354" s="60"/>
      <c r="L354" s="72"/>
      <c r="M354" s="72"/>
      <c r="N354" s="72"/>
      <c r="O354" s="72"/>
      <c r="P354" s="72"/>
      <c r="Q354" s="62"/>
    </row>
    <row r="355" spans="9:17" x14ac:dyDescent="0.3">
      <c r="I355" s="72"/>
      <c r="J355" s="62"/>
      <c r="K355" s="60"/>
      <c r="L355" s="72"/>
      <c r="M355" s="72"/>
      <c r="N355" s="72"/>
      <c r="O355" s="72"/>
      <c r="P355" s="72"/>
      <c r="Q355" s="62"/>
    </row>
    <row r="356" spans="9:17" x14ac:dyDescent="0.3">
      <c r="I356" s="72"/>
      <c r="J356" s="62"/>
      <c r="K356" s="60"/>
      <c r="L356" s="72"/>
      <c r="M356" s="72"/>
      <c r="N356" s="72"/>
      <c r="O356" s="72"/>
      <c r="P356" s="72"/>
      <c r="Q356" s="62"/>
    </row>
    <row r="357" spans="9:17" x14ac:dyDescent="0.3">
      <c r="I357" s="72"/>
      <c r="J357" s="62"/>
      <c r="K357" s="60"/>
      <c r="L357" s="72"/>
      <c r="M357" s="72"/>
      <c r="N357" s="72"/>
      <c r="O357" s="72"/>
      <c r="P357" s="72"/>
      <c r="Q357" s="62"/>
    </row>
    <row r="358" spans="9:17" x14ac:dyDescent="0.3">
      <c r="I358" s="72"/>
      <c r="J358" s="62"/>
      <c r="K358" s="60"/>
      <c r="L358" s="72"/>
      <c r="M358" s="72"/>
      <c r="N358" s="72"/>
      <c r="O358" s="72"/>
      <c r="P358" s="72"/>
      <c r="Q358" s="62"/>
    </row>
    <row r="359" spans="9:17" x14ac:dyDescent="0.3">
      <c r="I359" s="72"/>
      <c r="J359" s="62"/>
      <c r="K359" s="60"/>
      <c r="L359" s="72"/>
      <c r="M359" s="72"/>
      <c r="N359" s="72"/>
      <c r="O359" s="72"/>
      <c r="P359" s="72"/>
      <c r="Q359" s="62"/>
    </row>
    <row r="360" spans="9:17" x14ac:dyDescent="0.3">
      <c r="I360" s="72"/>
      <c r="J360" s="62"/>
      <c r="K360" s="60"/>
      <c r="L360" s="72"/>
      <c r="M360" s="72"/>
      <c r="N360" s="72"/>
      <c r="O360" s="72"/>
      <c r="P360" s="72"/>
      <c r="Q360" s="62"/>
    </row>
    <row r="361" spans="9:17" x14ac:dyDescent="0.3">
      <c r="I361" s="72"/>
      <c r="J361" s="62"/>
      <c r="K361" s="60"/>
      <c r="L361" s="72"/>
      <c r="M361" s="72"/>
      <c r="N361" s="72"/>
      <c r="O361" s="72"/>
      <c r="P361" s="72"/>
      <c r="Q361" s="62"/>
    </row>
    <row r="362" spans="9:17" x14ac:dyDescent="0.3">
      <c r="I362" s="72"/>
      <c r="J362" s="62"/>
      <c r="K362" s="60"/>
      <c r="L362" s="72"/>
      <c r="M362" s="72"/>
      <c r="N362" s="72"/>
      <c r="O362" s="72"/>
      <c r="P362" s="72"/>
      <c r="Q362" s="62"/>
    </row>
    <row r="363" spans="9:17" x14ac:dyDescent="0.3">
      <c r="I363" s="72"/>
      <c r="J363" s="62"/>
      <c r="K363" s="60"/>
      <c r="L363" s="72"/>
      <c r="M363" s="72"/>
      <c r="N363" s="72"/>
      <c r="O363" s="72"/>
      <c r="P363" s="72"/>
      <c r="Q363" s="62"/>
    </row>
    <row r="364" spans="9:17" x14ac:dyDescent="0.3">
      <c r="I364" s="72"/>
      <c r="J364" s="62"/>
      <c r="K364" s="60"/>
      <c r="L364" s="72"/>
      <c r="M364" s="72"/>
      <c r="N364" s="72"/>
      <c r="O364" s="72"/>
      <c r="P364" s="72"/>
      <c r="Q364" s="62"/>
    </row>
    <row r="365" spans="9:17" x14ac:dyDescent="0.3">
      <c r="I365" s="72"/>
      <c r="J365" s="62"/>
      <c r="K365" s="60"/>
      <c r="L365" s="72"/>
      <c r="M365" s="72"/>
      <c r="N365" s="72"/>
      <c r="O365" s="72"/>
      <c r="P365" s="72"/>
      <c r="Q365" s="62"/>
    </row>
    <row r="366" spans="9:17" x14ac:dyDescent="0.3">
      <c r="I366" s="72"/>
      <c r="J366" s="62"/>
      <c r="K366" s="60"/>
      <c r="L366" s="72"/>
      <c r="M366" s="72"/>
      <c r="N366" s="72"/>
      <c r="O366" s="72"/>
      <c r="P366" s="72"/>
      <c r="Q366" s="62"/>
    </row>
    <row r="367" spans="9:17" x14ac:dyDescent="0.3">
      <c r="I367" s="72"/>
      <c r="J367" s="62"/>
      <c r="K367" s="60"/>
      <c r="L367" s="72"/>
      <c r="M367" s="72"/>
      <c r="N367" s="72"/>
      <c r="O367" s="72"/>
      <c r="P367" s="72"/>
      <c r="Q367" s="62"/>
    </row>
    <row r="368" spans="9:17" x14ac:dyDescent="0.3">
      <c r="I368" s="72"/>
      <c r="J368" s="62"/>
      <c r="K368" s="60"/>
      <c r="L368" s="72"/>
      <c r="M368" s="72"/>
      <c r="N368" s="72"/>
      <c r="O368" s="72"/>
      <c r="P368" s="72"/>
      <c r="Q368" s="62"/>
    </row>
    <row r="369" spans="9:17" x14ac:dyDescent="0.3">
      <c r="I369" s="72"/>
      <c r="J369" s="62"/>
      <c r="K369" s="60"/>
      <c r="L369" s="72"/>
      <c r="M369" s="72"/>
      <c r="N369" s="72"/>
      <c r="O369" s="72"/>
      <c r="P369" s="72"/>
      <c r="Q369" s="62"/>
    </row>
    <row r="370" spans="9:17" x14ac:dyDescent="0.3">
      <c r="I370" s="72"/>
      <c r="J370" s="62"/>
      <c r="K370" s="60"/>
      <c r="L370" s="72"/>
      <c r="M370" s="72"/>
      <c r="N370" s="72"/>
      <c r="O370" s="72"/>
      <c r="P370" s="72"/>
      <c r="Q370" s="62"/>
    </row>
    <row r="371" spans="9:17" x14ac:dyDescent="0.3">
      <c r="I371" s="72"/>
      <c r="J371" s="62"/>
      <c r="K371" s="60"/>
      <c r="L371" s="72"/>
      <c r="M371" s="72"/>
      <c r="N371" s="72"/>
      <c r="O371" s="72"/>
      <c r="P371" s="72"/>
      <c r="Q371" s="62"/>
    </row>
    <row r="372" spans="9:17" x14ac:dyDescent="0.3">
      <c r="I372" s="72"/>
      <c r="J372" s="62"/>
      <c r="K372" s="60"/>
      <c r="L372" s="72"/>
      <c r="M372" s="72"/>
      <c r="N372" s="72"/>
      <c r="O372" s="72"/>
      <c r="P372" s="72"/>
      <c r="Q372" s="62"/>
    </row>
    <row r="373" spans="9:17" x14ac:dyDescent="0.3">
      <c r="I373" s="72"/>
      <c r="J373" s="62"/>
      <c r="K373" s="60"/>
      <c r="L373" s="72"/>
      <c r="M373" s="72"/>
      <c r="N373" s="72"/>
      <c r="O373" s="72"/>
      <c r="P373" s="72"/>
      <c r="Q373" s="62"/>
    </row>
    <row r="374" spans="9:17" x14ac:dyDescent="0.3">
      <c r="I374" s="72"/>
      <c r="J374" s="62"/>
      <c r="K374" s="60"/>
      <c r="L374" s="72"/>
      <c r="M374" s="72"/>
      <c r="N374" s="72"/>
      <c r="O374" s="72"/>
      <c r="P374" s="72"/>
      <c r="Q374" s="62"/>
    </row>
    <row r="375" spans="9:17" x14ac:dyDescent="0.3">
      <c r="I375" s="72"/>
      <c r="J375" s="62"/>
      <c r="K375" s="60"/>
      <c r="L375" s="72"/>
      <c r="M375" s="72"/>
      <c r="N375" s="72"/>
      <c r="O375" s="72"/>
      <c r="P375" s="72"/>
      <c r="Q375" s="62"/>
    </row>
    <row r="376" spans="9:17" x14ac:dyDescent="0.3">
      <c r="I376" s="72"/>
      <c r="J376" s="62"/>
      <c r="K376" s="60"/>
      <c r="L376" s="72"/>
      <c r="M376" s="72"/>
      <c r="N376" s="72"/>
      <c r="O376" s="72"/>
      <c r="P376" s="72"/>
      <c r="Q376" s="62"/>
    </row>
    <row r="377" spans="9:17" x14ac:dyDescent="0.3">
      <c r="I377" s="72"/>
      <c r="J377" s="62"/>
      <c r="K377" s="60"/>
      <c r="L377" s="72"/>
      <c r="M377" s="72"/>
      <c r="N377" s="72"/>
      <c r="O377" s="72"/>
      <c r="P377" s="72"/>
      <c r="Q377" s="62"/>
    </row>
    <row r="378" spans="9:17" x14ac:dyDescent="0.3">
      <c r="I378" s="72"/>
      <c r="J378" s="62"/>
      <c r="K378" s="60"/>
      <c r="L378" s="72"/>
      <c r="M378" s="72"/>
      <c r="N378" s="72"/>
      <c r="O378" s="72"/>
      <c r="P378" s="72"/>
      <c r="Q378" s="62"/>
    </row>
    <row r="379" spans="9:17" x14ac:dyDescent="0.3">
      <c r="I379" s="72"/>
      <c r="J379" s="62"/>
      <c r="K379" s="60"/>
      <c r="L379" s="72"/>
      <c r="M379" s="72"/>
      <c r="N379" s="72"/>
      <c r="O379" s="72"/>
      <c r="P379" s="72"/>
      <c r="Q379" s="62"/>
    </row>
    <row r="380" spans="9:17" x14ac:dyDescent="0.3">
      <c r="I380" s="72"/>
      <c r="J380" s="62"/>
      <c r="K380" s="60"/>
      <c r="L380" s="72"/>
      <c r="M380" s="72"/>
      <c r="N380" s="72"/>
      <c r="O380" s="72"/>
      <c r="P380" s="72"/>
      <c r="Q380" s="62"/>
    </row>
    <row r="381" spans="9:17" x14ac:dyDescent="0.3">
      <c r="I381" s="72"/>
      <c r="J381" s="62"/>
      <c r="K381" s="60"/>
      <c r="L381" s="72"/>
      <c r="M381" s="72"/>
      <c r="N381" s="72"/>
      <c r="O381" s="72"/>
      <c r="P381" s="72"/>
      <c r="Q381" s="62"/>
    </row>
    <row r="382" spans="9:17" x14ac:dyDescent="0.3">
      <c r="I382" s="72"/>
      <c r="J382" s="62"/>
      <c r="K382" s="60"/>
      <c r="L382" s="72"/>
      <c r="M382" s="72"/>
      <c r="N382" s="72"/>
      <c r="O382" s="72"/>
      <c r="P382" s="72"/>
      <c r="Q382" s="62"/>
    </row>
    <row r="383" spans="9:17" x14ac:dyDescent="0.3">
      <c r="I383" s="72"/>
      <c r="J383" s="62"/>
      <c r="K383" s="60"/>
      <c r="L383" s="72"/>
      <c r="M383" s="72"/>
      <c r="N383" s="72"/>
      <c r="O383" s="72"/>
      <c r="P383" s="72"/>
      <c r="Q383" s="62"/>
    </row>
    <row r="384" spans="9:17" x14ac:dyDescent="0.3">
      <c r="I384" s="72"/>
      <c r="J384" s="62"/>
      <c r="K384" s="60"/>
      <c r="L384" s="72"/>
      <c r="M384" s="72"/>
      <c r="N384" s="72"/>
      <c r="O384" s="72"/>
      <c r="P384" s="72"/>
      <c r="Q384" s="62"/>
    </row>
    <row r="385" spans="9:17" x14ac:dyDescent="0.3">
      <c r="I385" s="72"/>
      <c r="J385" s="62"/>
      <c r="K385" s="60"/>
      <c r="L385" s="72"/>
      <c r="M385" s="72"/>
      <c r="N385" s="72"/>
      <c r="O385" s="72"/>
      <c r="P385" s="72"/>
      <c r="Q385" s="62"/>
    </row>
    <row r="386" spans="9:17" x14ac:dyDescent="0.3">
      <c r="I386" s="72"/>
      <c r="J386" s="62"/>
      <c r="K386" s="60"/>
      <c r="L386" s="72"/>
      <c r="M386" s="72"/>
      <c r="N386" s="72"/>
      <c r="O386" s="72"/>
      <c r="P386" s="72"/>
      <c r="Q386" s="62"/>
    </row>
    <row r="387" spans="9:17" x14ac:dyDescent="0.3">
      <c r="I387" s="72"/>
      <c r="J387" s="62"/>
      <c r="K387" s="60"/>
      <c r="L387" s="72"/>
      <c r="M387" s="72"/>
      <c r="N387" s="72"/>
      <c r="O387" s="72"/>
      <c r="P387" s="72"/>
      <c r="Q387" s="62"/>
    </row>
    <row r="388" spans="9:17" x14ac:dyDescent="0.3">
      <c r="I388" s="72"/>
      <c r="J388" s="62"/>
      <c r="K388" s="60"/>
      <c r="L388" s="72"/>
      <c r="M388" s="72"/>
      <c r="N388" s="72"/>
      <c r="O388" s="72"/>
      <c r="P388" s="72"/>
      <c r="Q388" s="62"/>
    </row>
    <row r="389" spans="9:17" x14ac:dyDescent="0.3">
      <c r="I389" s="72"/>
      <c r="J389" s="62"/>
      <c r="K389" s="60"/>
      <c r="L389" s="72"/>
      <c r="M389" s="72"/>
      <c r="N389" s="72"/>
      <c r="O389" s="72"/>
      <c r="P389" s="72"/>
      <c r="Q389" s="62"/>
    </row>
    <row r="390" spans="9:17" x14ac:dyDescent="0.3">
      <c r="I390" s="72"/>
      <c r="J390" s="62"/>
      <c r="K390" s="60"/>
      <c r="L390" s="72"/>
      <c r="M390" s="72"/>
      <c r="N390" s="72"/>
      <c r="O390" s="72"/>
      <c r="P390" s="72"/>
      <c r="Q390" s="62"/>
    </row>
    <row r="391" spans="9:17" x14ac:dyDescent="0.3">
      <c r="I391" s="72"/>
      <c r="J391" s="62"/>
      <c r="K391" s="60"/>
      <c r="L391" s="72"/>
      <c r="M391" s="72"/>
      <c r="N391" s="72"/>
      <c r="O391" s="72"/>
      <c r="P391" s="72"/>
      <c r="Q391" s="62"/>
    </row>
    <row r="392" spans="9:17" x14ac:dyDescent="0.3">
      <c r="I392" s="72"/>
      <c r="J392" s="62"/>
      <c r="K392" s="60"/>
      <c r="L392" s="72"/>
      <c r="M392" s="72"/>
      <c r="N392" s="72"/>
      <c r="O392" s="72"/>
      <c r="P392" s="72"/>
      <c r="Q392" s="62"/>
    </row>
    <row r="393" spans="9:17" x14ac:dyDescent="0.3">
      <c r="I393" s="72"/>
      <c r="J393" s="62"/>
      <c r="K393" s="60"/>
      <c r="L393" s="72"/>
      <c r="M393" s="72"/>
      <c r="N393" s="72"/>
      <c r="O393" s="72"/>
      <c r="P393" s="72"/>
      <c r="Q393" s="62"/>
    </row>
    <row r="394" spans="9:17" x14ac:dyDescent="0.3">
      <c r="I394" s="72"/>
      <c r="J394" s="62"/>
      <c r="K394" s="60"/>
      <c r="L394" s="72"/>
      <c r="M394" s="72"/>
      <c r="N394" s="72"/>
      <c r="O394" s="72"/>
      <c r="P394" s="72"/>
      <c r="Q394" s="62"/>
    </row>
    <row r="395" spans="9:17" x14ac:dyDescent="0.3">
      <c r="I395" s="72"/>
      <c r="J395" s="62"/>
      <c r="K395" s="60"/>
      <c r="L395" s="72"/>
      <c r="M395" s="72"/>
      <c r="N395" s="72"/>
      <c r="O395" s="72"/>
      <c r="P395" s="72"/>
      <c r="Q395" s="62"/>
    </row>
    <row r="396" spans="9:17" x14ac:dyDescent="0.3">
      <c r="I396" s="72"/>
      <c r="J396" s="62"/>
      <c r="K396" s="60"/>
      <c r="L396" s="72"/>
      <c r="M396" s="72"/>
      <c r="N396" s="72"/>
      <c r="O396" s="72"/>
      <c r="P396" s="72"/>
      <c r="Q396" s="62"/>
    </row>
    <row r="397" spans="9:17" x14ac:dyDescent="0.3">
      <c r="I397" s="72"/>
      <c r="J397" s="62"/>
      <c r="K397" s="60"/>
      <c r="L397" s="72"/>
      <c r="M397" s="72"/>
      <c r="N397" s="72"/>
      <c r="O397" s="72"/>
      <c r="P397" s="72"/>
      <c r="Q397" s="62"/>
    </row>
    <row r="398" spans="9:17" x14ac:dyDescent="0.3">
      <c r="I398" s="72"/>
      <c r="J398" s="62"/>
      <c r="K398" s="60"/>
      <c r="L398" s="72"/>
      <c r="M398" s="72"/>
      <c r="N398" s="72"/>
      <c r="O398" s="72"/>
      <c r="P398" s="72"/>
      <c r="Q398" s="62"/>
    </row>
    <row r="399" spans="9:17" x14ac:dyDescent="0.3">
      <c r="I399" s="72"/>
      <c r="J399" s="62"/>
      <c r="K399" s="60"/>
      <c r="L399" s="72"/>
      <c r="M399" s="72"/>
      <c r="N399" s="72"/>
      <c r="O399" s="72"/>
      <c r="P399" s="72"/>
      <c r="Q399" s="62"/>
    </row>
    <row r="400" spans="9:17" x14ac:dyDescent="0.3">
      <c r="I400" s="72"/>
      <c r="J400" s="62"/>
      <c r="K400" s="60"/>
      <c r="L400" s="72"/>
      <c r="M400" s="72"/>
      <c r="N400" s="72"/>
      <c r="O400" s="72"/>
      <c r="P400" s="72"/>
      <c r="Q400" s="62"/>
    </row>
    <row r="401" spans="9:17" x14ac:dyDescent="0.3">
      <c r="I401" s="72"/>
      <c r="J401" s="62"/>
      <c r="K401" s="60"/>
      <c r="L401" s="72"/>
      <c r="M401" s="72"/>
      <c r="N401" s="72"/>
      <c r="O401" s="72"/>
      <c r="P401" s="72"/>
      <c r="Q401" s="62"/>
    </row>
    <row r="402" spans="9:17" x14ac:dyDescent="0.3">
      <c r="I402" s="72"/>
      <c r="J402" s="62"/>
      <c r="K402" s="60"/>
      <c r="L402" s="72"/>
      <c r="M402" s="72"/>
      <c r="N402" s="72"/>
      <c r="O402" s="72"/>
      <c r="P402" s="72"/>
      <c r="Q402" s="62"/>
    </row>
    <row r="403" spans="9:17" x14ac:dyDescent="0.3">
      <c r="I403" s="72"/>
      <c r="J403" s="62"/>
      <c r="K403" s="60"/>
      <c r="L403" s="72"/>
      <c r="M403" s="72"/>
      <c r="N403" s="72"/>
      <c r="O403" s="72"/>
      <c r="P403" s="72"/>
      <c r="Q403" s="62"/>
    </row>
    <row r="404" spans="9:17" x14ac:dyDescent="0.3">
      <c r="I404" s="72"/>
      <c r="J404" s="62"/>
      <c r="K404" s="60"/>
      <c r="L404" s="72"/>
      <c r="M404" s="72"/>
      <c r="N404" s="72"/>
      <c r="O404" s="72"/>
      <c r="P404" s="72"/>
      <c r="Q404" s="62"/>
    </row>
    <row r="405" spans="9:17" x14ac:dyDescent="0.3">
      <c r="I405" s="72"/>
      <c r="J405" s="62"/>
      <c r="K405" s="60"/>
      <c r="L405" s="72"/>
      <c r="M405" s="72"/>
      <c r="N405" s="72"/>
      <c r="O405" s="72"/>
      <c r="P405" s="72"/>
      <c r="Q405" s="62"/>
    </row>
    <row r="406" spans="9:17" x14ac:dyDescent="0.3">
      <c r="I406" s="72"/>
      <c r="J406" s="62"/>
      <c r="K406" s="60"/>
      <c r="L406" s="72"/>
      <c r="M406" s="72"/>
      <c r="N406" s="72"/>
      <c r="O406" s="72"/>
      <c r="P406" s="72"/>
      <c r="Q406" s="62"/>
    </row>
    <row r="407" spans="9:17" x14ac:dyDescent="0.3">
      <c r="I407" s="72"/>
      <c r="J407" s="62"/>
      <c r="K407" s="60"/>
      <c r="L407" s="72"/>
      <c r="M407" s="72"/>
      <c r="N407" s="72"/>
      <c r="O407" s="72"/>
      <c r="P407" s="72"/>
      <c r="Q407" s="62"/>
    </row>
    <row r="408" spans="9:17" x14ac:dyDescent="0.3">
      <c r="I408" s="72"/>
      <c r="J408" s="62"/>
      <c r="K408" s="60"/>
      <c r="L408" s="72"/>
      <c r="M408" s="72"/>
      <c r="N408" s="72"/>
      <c r="O408" s="72"/>
      <c r="P408" s="72"/>
      <c r="Q408" s="62"/>
    </row>
    <row r="409" spans="9:17" x14ac:dyDescent="0.3">
      <c r="I409" s="72"/>
      <c r="J409" s="62"/>
      <c r="K409" s="60"/>
      <c r="L409" s="72"/>
      <c r="M409" s="72"/>
      <c r="N409" s="72"/>
      <c r="O409" s="72"/>
      <c r="P409" s="72"/>
      <c r="Q409" s="62"/>
    </row>
    <row r="410" spans="9:17" x14ac:dyDescent="0.3">
      <c r="I410" s="72"/>
      <c r="J410" s="62"/>
      <c r="K410" s="60"/>
      <c r="L410" s="72"/>
      <c r="M410" s="72"/>
      <c r="N410" s="72"/>
      <c r="O410" s="72"/>
      <c r="P410" s="72"/>
      <c r="Q410" s="62"/>
    </row>
    <row r="411" spans="9:17" x14ac:dyDescent="0.3">
      <c r="I411" s="72"/>
      <c r="J411" s="62"/>
      <c r="K411" s="60"/>
      <c r="L411" s="72"/>
      <c r="M411" s="72"/>
      <c r="N411" s="72"/>
      <c r="O411" s="72"/>
      <c r="P411" s="72"/>
      <c r="Q411" s="62"/>
    </row>
    <row r="412" spans="9:17" x14ac:dyDescent="0.3">
      <c r="I412" s="72"/>
      <c r="J412" s="62"/>
      <c r="K412" s="60"/>
      <c r="L412" s="72"/>
      <c r="M412" s="72"/>
      <c r="N412" s="72"/>
      <c r="O412" s="72"/>
      <c r="P412" s="72"/>
      <c r="Q412" s="62"/>
    </row>
    <row r="413" spans="9:17" x14ac:dyDescent="0.3">
      <c r="I413" s="72"/>
      <c r="J413" s="62"/>
      <c r="K413" s="60"/>
      <c r="L413" s="72"/>
      <c r="M413" s="72"/>
      <c r="N413" s="72"/>
      <c r="O413" s="72"/>
      <c r="P413" s="72"/>
      <c r="Q413" s="62"/>
    </row>
    <row r="414" spans="9:17" x14ac:dyDescent="0.3">
      <c r="I414" s="72"/>
      <c r="J414" s="62"/>
      <c r="K414" s="60"/>
      <c r="L414" s="72"/>
      <c r="M414" s="72"/>
      <c r="N414" s="72"/>
      <c r="O414" s="72"/>
      <c r="P414" s="72"/>
      <c r="Q414" s="62"/>
    </row>
    <row r="415" spans="9:17" x14ac:dyDescent="0.3">
      <c r="I415" s="72"/>
      <c r="J415" s="62"/>
      <c r="K415" s="60"/>
      <c r="L415" s="72"/>
      <c r="M415" s="72"/>
      <c r="N415" s="72"/>
      <c r="O415" s="72"/>
      <c r="P415" s="72"/>
      <c r="Q415" s="62"/>
    </row>
    <row r="416" spans="9:17" x14ac:dyDescent="0.3">
      <c r="I416" s="72"/>
      <c r="J416" s="62"/>
      <c r="K416" s="60"/>
      <c r="L416" s="72"/>
      <c r="M416" s="72"/>
      <c r="N416" s="72"/>
      <c r="O416" s="72"/>
      <c r="P416" s="72"/>
      <c r="Q416" s="62"/>
    </row>
    <row r="417" spans="9:17" x14ac:dyDescent="0.3">
      <c r="I417" s="72"/>
      <c r="J417" s="62"/>
      <c r="K417" s="60"/>
      <c r="L417" s="72"/>
      <c r="M417" s="72"/>
      <c r="N417" s="72"/>
      <c r="O417" s="72"/>
      <c r="P417" s="72"/>
      <c r="Q417" s="62"/>
    </row>
    <row r="418" spans="9:17" x14ac:dyDescent="0.3">
      <c r="I418" s="72"/>
      <c r="J418" s="62"/>
      <c r="K418" s="60"/>
      <c r="L418" s="72"/>
      <c r="M418" s="72"/>
      <c r="N418" s="72"/>
      <c r="O418" s="72"/>
      <c r="P418" s="72"/>
      <c r="Q418" s="62"/>
    </row>
    <row r="419" spans="9:17" x14ac:dyDescent="0.3">
      <c r="I419" s="72"/>
      <c r="J419" s="62"/>
      <c r="K419" s="60"/>
      <c r="L419" s="72"/>
      <c r="M419" s="72"/>
      <c r="N419" s="72"/>
      <c r="O419" s="72"/>
      <c r="P419" s="72"/>
      <c r="Q419" s="62"/>
    </row>
    <row r="420" spans="9:17" x14ac:dyDescent="0.3">
      <c r="I420" s="72"/>
      <c r="J420" s="62"/>
      <c r="K420" s="60"/>
      <c r="L420" s="72"/>
      <c r="M420" s="72"/>
      <c r="N420" s="72"/>
      <c r="O420" s="72"/>
      <c r="P420" s="72"/>
      <c r="Q420" s="62"/>
    </row>
    <row r="421" spans="9:17" x14ac:dyDescent="0.3">
      <c r="I421" s="72"/>
      <c r="J421" s="62"/>
      <c r="K421" s="60"/>
      <c r="L421" s="72"/>
      <c r="M421" s="72"/>
      <c r="N421" s="72"/>
      <c r="O421" s="72"/>
      <c r="P421" s="72"/>
      <c r="Q421" s="62"/>
    </row>
    <row r="422" spans="9:17" x14ac:dyDescent="0.3">
      <c r="I422" s="72"/>
      <c r="J422" s="62"/>
      <c r="K422" s="60"/>
      <c r="L422" s="72"/>
      <c r="M422" s="72"/>
      <c r="N422" s="72"/>
      <c r="O422" s="72"/>
      <c r="P422" s="72"/>
      <c r="Q422" s="62"/>
    </row>
    <row r="423" spans="9:17" x14ac:dyDescent="0.3">
      <c r="I423" s="72"/>
      <c r="J423" s="62"/>
      <c r="K423" s="60"/>
      <c r="L423" s="72"/>
      <c r="M423" s="72"/>
      <c r="N423" s="72"/>
      <c r="O423" s="72"/>
      <c r="P423" s="72"/>
      <c r="Q423" s="62"/>
    </row>
    <row r="424" spans="9:17" x14ac:dyDescent="0.3">
      <c r="I424" s="72"/>
      <c r="J424" s="62"/>
      <c r="K424" s="60"/>
      <c r="L424" s="72"/>
      <c r="M424" s="72"/>
      <c r="N424" s="72"/>
      <c r="O424" s="72"/>
      <c r="P424" s="72"/>
      <c r="Q424" s="62"/>
    </row>
    <row r="425" spans="9:17" x14ac:dyDescent="0.3">
      <c r="I425" s="72"/>
      <c r="J425" s="62"/>
      <c r="K425" s="60"/>
      <c r="L425" s="72"/>
      <c r="M425" s="72"/>
      <c r="N425" s="72"/>
      <c r="O425" s="72"/>
      <c r="P425" s="72"/>
      <c r="Q425" s="62"/>
    </row>
    <row r="426" spans="9:17" x14ac:dyDescent="0.3">
      <c r="I426" s="72"/>
      <c r="J426" s="62"/>
      <c r="K426" s="60"/>
      <c r="L426" s="72"/>
      <c r="M426" s="72"/>
      <c r="N426" s="72"/>
      <c r="O426" s="72"/>
      <c r="P426" s="72"/>
      <c r="Q426" s="62"/>
    </row>
    <row r="427" spans="9:17" x14ac:dyDescent="0.3">
      <c r="I427" s="72"/>
      <c r="J427" s="62"/>
      <c r="K427" s="60"/>
      <c r="L427" s="72"/>
      <c r="M427" s="72"/>
      <c r="N427" s="72"/>
      <c r="O427" s="72"/>
      <c r="P427" s="72"/>
      <c r="Q427" s="62"/>
    </row>
    <row r="428" spans="9:17" x14ac:dyDescent="0.3">
      <c r="I428" s="72"/>
      <c r="J428" s="62"/>
      <c r="K428" s="60"/>
      <c r="L428" s="72"/>
      <c r="M428" s="72"/>
      <c r="N428" s="72"/>
      <c r="O428" s="72"/>
      <c r="P428" s="72"/>
      <c r="Q428" s="62"/>
    </row>
    <row r="429" spans="9:17" x14ac:dyDescent="0.3">
      <c r="I429" s="72"/>
      <c r="J429" s="62"/>
      <c r="K429" s="60"/>
      <c r="L429" s="72"/>
      <c r="M429" s="72"/>
      <c r="N429" s="72"/>
      <c r="O429" s="72"/>
      <c r="P429" s="72"/>
      <c r="Q429" s="62"/>
    </row>
    <row r="430" spans="9:17" x14ac:dyDescent="0.3">
      <c r="I430" s="72"/>
      <c r="J430" s="62"/>
      <c r="K430" s="60"/>
      <c r="L430" s="72"/>
      <c r="M430" s="72"/>
      <c r="N430" s="72"/>
      <c r="O430" s="72"/>
      <c r="P430" s="72"/>
      <c r="Q430" s="62"/>
    </row>
    <row r="431" spans="9:17" x14ac:dyDescent="0.3">
      <c r="I431" s="72"/>
      <c r="J431" s="62"/>
      <c r="K431" s="60"/>
      <c r="L431" s="72"/>
      <c r="M431" s="72"/>
      <c r="N431" s="72"/>
      <c r="O431" s="72"/>
      <c r="P431" s="72"/>
      <c r="Q431" s="62"/>
    </row>
    <row r="432" spans="9:17" x14ac:dyDescent="0.3">
      <c r="I432" s="72"/>
      <c r="J432" s="62"/>
      <c r="K432" s="60"/>
      <c r="L432" s="72"/>
      <c r="M432" s="72"/>
      <c r="N432" s="72"/>
      <c r="O432" s="72"/>
      <c r="P432" s="72"/>
      <c r="Q432" s="62"/>
    </row>
    <row r="433" spans="9:17" x14ac:dyDescent="0.3">
      <c r="I433" s="72"/>
      <c r="J433" s="62"/>
      <c r="K433" s="60"/>
      <c r="L433" s="72"/>
      <c r="M433" s="72"/>
      <c r="N433" s="72"/>
      <c r="O433" s="72"/>
      <c r="P433" s="72"/>
      <c r="Q433" s="62"/>
    </row>
    <row r="434" spans="9:17" x14ac:dyDescent="0.3">
      <c r="I434" s="72"/>
      <c r="J434" s="62"/>
      <c r="K434" s="60"/>
      <c r="L434" s="72"/>
      <c r="M434" s="72"/>
      <c r="N434" s="72"/>
      <c r="O434" s="72"/>
      <c r="P434" s="72"/>
      <c r="Q434" s="62"/>
    </row>
    <row r="435" spans="9:17" x14ac:dyDescent="0.3">
      <c r="I435" s="72"/>
      <c r="J435" s="62"/>
      <c r="K435" s="60"/>
      <c r="L435" s="72"/>
      <c r="M435" s="72"/>
      <c r="N435" s="72"/>
      <c r="O435" s="72"/>
      <c r="P435" s="72"/>
      <c r="Q435" s="62"/>
    </row>
    <row r="436" spans="9:17" x14ac:dyDescent="0.3">
      <c r="I436" s="72"/>
      <c r="J436" s="62"/>
      <c r="K436" s="60"/>
      <c r="L436" s="72"/>
      <c r="M436" s="72"/>
      <c r="N436" s="72"/>
      <c r="O436" s="72"/>
      <c r="P436" s="72"/>
      <c r="Q436" s="62"/>
    </row>
    <row r="437" spans="9:17" x14ac:dyDescent="0.3">
      <c r="I437" s="72"/>
      <c r="J437" s="62"/>
      <c r="K437" s="60"/>
      <c r="L437" s="72"/>
      <c r="M437" s="72"/>
      <c r="N437" s="72"/>
      <c r="O437" s="72"/>
      <c r="P437" s="72"/>
      <c r="Q437" s="62"/>
    </row>
    <row r="438" spans="9:17" x14ac:dyDescent="0.3">
      <c r="I438" s="72"/>
      <c r="J438" s="62"/>
      <c r="K438" s="60"/>
      <c r="L438" s="72"/>
      <c r="M438" s="72"/>
      <c r="N438" s="72"/>
      <c r="O438" s="72"/>
      <c r="P438" s="72"/>
      <c r="Q438" s="62"/>
    </row>
    <row r="439" spans="9:17" x14ac:dyDescent="0.3">
      <c r="I439" s="72"/>
      <c r="J439" s="62"/>
      <c r="K439" s="60"/>
      <c r="L439" s="72"/>
      <c r="M439" s="72"/>
      <c r="N439" s="72"/>
      <c r="O439" s="72"/>
      <c r="P439" s="72"/>
      <c r="Q439" s="62"/>
    </row>
    <row r="440" spans="9:17" x14ac:dyDescent="0.3">
      <c r="I440" s="72"/>
      <c r="J440" s="62"/>
      <c r="K440" s="60"/>
      <c r="L440" s="72"/>
      <c r="M440" s="72"/>
      <c r="N440" s="72"/>
      <c r="O440" s="72"/>
      <c r="P440" s="72"/>
      <c r="Q440" s="62"/>
    </row>
    <row r="441" spans="9:17" x14ac:dyDescent="0.3">
      <c r="I441" s="72"/>
      <c r="J441" s="62"/>
      <c r="K441" s="60"/>
      <c r="L441" s="72"/>
      <c r="M441" s="72"/>
      <c r="N441" s="72"/>
      <c r="O441" s="72"/>
      <c r="P441" s="72"/>
      <c r="Q441" s="62"/>
    </row>
    <row r="442" spans="9:17" x14ac:dyDescent="0.3">
      <c r="I442" s="72"/>
      <c r="J442" s="62"/>
      <c r="K442" s="60"/>
      <c r="L442" s="72"/>
      <c r="M442" s="72"/>
      <c r="N442" s="72"/>
      <c r="O442" s="72"/>
      <c r="P442" s="72"/>
      <c r="Q442" s="62"/>
    </row>
    <row r="443" spans="9:17" x14ac:dyDescent="0.3">
      <c r="I443" s="72"/>
      <c r="J443" s="62"/>
      <c r="K443" s="60"/>
      <c r="L443" s="72"/>
      <c r="M443" s="72"/>
      <c r="N443" s="72"/>
      <c r="O443" s="72"/>
      <c r="P443" s="72"/>
      <c r="Q443" s="62"/>
    </row>
    <row r="444" spans="9:17" x14ac:dyDescent="0.3">
      <c r="I444" s="72"/>
      <c r="J444" s="62"/>
      <c r="K444" s="60"/>
      <c r="L444" s="72"/>
      <c r="M444" s="72"/>
      <c r="N444" s="72"/>
      <c r="O444" s="72"/>
      <c r="P444" s="72"/>
      <c r="Q444" s="62"/>
    </row>
    <row r="445" spans="9:17" x14ac:dyDescent="0.3">
      <c r="I445" s="72"/>
      <c r="J445" s="62"/>
      <c r="K445" s="60"/>
      <c r="L445" s="72"/>
      <c r="M445" s="72"/>
      <c r="N445" s="72"/>
      <c r="O445" s="72"/>
      <c r="P445" s="72"/>
      <c r="Q445" s="62"/>
    </row>
    <row r="446" spans="9:17" x14ac:dyDescent="0.3">
      <c r="I446" s="72"/>
      <c r="J446" s="62"/>
      <c r="K446" s="60"/>
      <c r="L446" s="72"/>
      <c r="M446" s="72"/>
      <c r="N446" s="72"/>
      <c r="O446" s="72"/>
      <c r="P446" s="72"/>
      <c r="Q446" s="62"/>
    </row>
    <row r="447" spans="9:17" x14ac:dyDescent="0.3">
      <c r="I447" s="72"/>
      <c r="J447" s="62"/>
      <c r="K447" s="60"/>
      <c r="L447" s="72"/>
      <c r="M447" s="72"/>
      <c r="N447" s="72"/>
      <c r="O447" s="72"/>
      <c r="P447" s="72"/>
      <c r="Q447" s="62"/>
    </row>
    <row r="448" spans="9:17" x14ac:dyDescent="0.3">
      <c r="I448" s="72"/>
      <c r="J448" s="62"/>
      <c r="K448" s="60"/>
      <c r="L448" s="72"/>
      <c r="M448" s="72"/>
      <c r="N448" s="72"/>
      <c r="O448" s="72"/>
      <c r="P448" s="72"/>
      <c r="Q448" s="62"/>
    </row>
    <row r="449" spans="9:17" x14ac:dyDescent="0.3">
      <c r="I449" s="72"/>
      <c r="J449" s="62"/>
      <c r="K449" s="60"/>
      <c r="L449" s="72"/>
      <c r="M449" s="72"/>
      <c r="N449" s="72"/>
      <c r="O449" s="72"/>
      <c r="P449" s="72"/>
      <c r="Q449" s="62"/>
    </row>
    <row r="450" spans="9:17" x14ac:dyDescent="0.3">
      <c r="I450" s="72"/>
      <c r="J450" s="62"/>
      <c r="K450" s="60"/>
      <c r="L450" s="72"/>
      <c r="M450" s="72"/>
      <c r="N450" s="72"/>
      <c r="O450" s="72"/>
      <c r="P450" s="72"/>
      <c r="Q450" s="62"/>
    </row>
    <row r="451" spans="9:17" x14ac:dyDescent="0.3">
      <c r="I451" s="72"/>
      <c r="J451" s="62"/>
      <c r="K451" s="60"/>
      <c r="L451" s="72"/>
      <c r="M451" s="72"/>
      <c r="N451" s="72"/>
      <c r="O451" s="72"/>
      <c r="P451" s="72"/>
      <c r="Q451" s="62"/>
    </row>
    <row r="452" spans="9:17" x14ac:dyDescent="0.3">
      <c r="I452" s="72"/>
      <c r="J452" s="62"/>
      <c r="K452" s="60"/>
      <c r="L452" s="72"/>
      <c r="M452" s="72"/>
      <c r="N452" s="72"/>
      <c r="O452" s="72"/>
      <c r="P452" s="72"/>
      <c r="Q452" s="62"/>
    </row>
    <row r="453" spans="9:17" x14ac:dyDescent="0.3">
      <c r="I453" s="72"/>
      <c r="J453" s="62"/>
      <c r="K453" s="60"/>
      <c r="L453" s="72"/>
      <c r="M453" s="72"/>
      <c r="N453" s="72"/>
      <c r="O453" s="72"/>
      <c r="P453" s="72"/>
      <c r="Q453" s="62"/>
    </row>
    <row r="454" spans="9:17" x14ac:dyDescent="0.3">
      <c r="I454" s="72"/>
      <c r="J454" s="62"/>
      <c r="K454" s="60"/>
      <c r="L454" s="72"/>
      <c r="M454" s="72"/>
      <c r="N454" s="72"/>
      <c r="O454" s="72"/>
      <c r="P454" s="72"/>
      <c r="Q454" s="62"/>
    </row>
    <row r="455" spans="9:17" x14ac:dyDescent="0.3">
      <c r="I455" s="72"/>
      <c r="J455" s="62"/>
      <c r="K455" s="60"/>
      <c r="L455" s="72"/>
      <c r="M455" s="72"/>
      <c r="N455" s="72"/>
      <c r="O455" s="72"/>
      <c r="P455" s="72"/>
      <c r="Q455" s="62"/>
    </row>
    <row r="456" spans="9:17" x14ac:dyDescent="0.3">
      <c r="I456" s="72"/>
      <c r="J456" s="62"/>
      <c r="K456" s="60"/>
      <c r="L456" s="72"/>
      <c r="M456" s="72"/>
      <c r="N456" s="72"/>
      <c r="O456" s="72"/>
      <c r="P456" s="72"/>
      <c r="Q456" s="62"/>
    </row>
    <row r="457" spans="9:17" x14ac:dyDescent="0.3">
      <c r="I457" s="72"/>
      <c r="J457" s="62"/>
      <c r="K457" s="60"/>
      <c r="L457" s="72"/>
      <c r="M457" s="72"/>
      <c r="N457" s="72"/>
      <c r="O457" s="72"/>
      <c r="P457" s="72"/>
      <c r="Q457" s="62"/>
    </row>
    <row r="458" spans="9:17" x14ac:dyDescent="0.3">
      <c r="I458" s="72"/>
      <c r="J458" s="62"/>
      <c r="K458" s="60"/>
      <c r="L458" s="72"/>
      <c r="M458" s="72"/>
      <c r="N458" s="72"/>
      <c r="O458" s="72"/>
      <c r="P458" s="72"/>
      <c r="Q458" s="62"/>
    </row>
    <row r="459" spans="9:17" x14ac:dyDescent="0.3">
      <c r="I459" s="72"/>
      <c r="J459" s="62"/>
      <c r="K459" s="60"/>
      <c r="L459" s="72"/>
      <c r="M459" s="72"/>
      <c r="N459" s="72"/>
      <c r="O459" s="72"/>
      <c r="P459" s="72"/>
      <c r="Q459" s="62"/>
    </row>
    <row r="460" spans="9:17" x14ac:dyDescent="0.3">
      <c r="I460" s="72"/>
      <c r="J460" s="62"/>
      <c r="K460" s="60"/>
      <c r="L460" s="72"/>
      <c r="M460" s="72"/>
      <c r="N460" s="72"/>
      <c r="O460" s="72"/>
      <c r="P460" s="72"/>
      <c r="Q460" s="62"/>
    </row>
    <row r="461" spans="9:17" x14ac:dyDescent="0.3">
      <c r="I461" s="72"/>
      <c r="J461" s="62"/>
      <c r="K461" s="60"/>
      <c r="L461" s="72"/>
      <c r="M461" s="72"/>
      <c r="N461" s="72"/>
      <c r="O461" s="72"/>
      <c r="P461" s="72"/>
      <c r="Q461" s="62"/>
    </row>
    <row r="462" spans="9:17" x14ac:dyDescent="0.3">
      <c r="I462" s="72"/>
      <c r="J462" s="62"/>
      <c r="K462" s="60"/>
      <c r="L462" s="72"/>
      <c r="M462" s="72"/>
      <c r="N462" s="72"/>
      <c r="O462" s="72"/>
      <c r="P462" s="72"/>
      <c r="Q462" s="62"/>
    </row>
    <row r="463" spans="9:17" x14ac:dyDescent="0.3">
      <c r="I463" s="72"/>
      <c r="J463" s="62"/>
      <c r="K463" s="60"/>
      <c r="L463" s="72"/>
      <c r="M463" s="72"/>
      <c r="N463" s="72"/>
      <c r="O463" s="72"/>
      <c r="P463" s="72"/>
      <c r="Q463" s="62"/>
    </row>
    <row r="464" spans="9:17" x14ac:dyDescent="0.3">
      <c r="I464" s="72"/>
      <c r="J464" s="62"/>
      <c r="K464" s="60"/>
      <c r="L464" s="72"/>
      <c r="M464" s="72"/>
      <c r="N464" s="72"/>
      <c r="O464" s="72"/>
      <c r="P464" s="72"/>
      <c r="Q464" s="62"/>
    </row>
    <row r="465" spans="9:17" x14ac:dyDescent="0.3">
      <c r="I465" s="72"/>
      <c r="J465" s="62"/>
      <c r="K465" s="60"/>
      <c r="L465" s="72"/>
      <c r="M465" s="72"/>
      <c r="N465" s="72"/>
      <c r="O465" s="72"/>
      <c r="P465" s="72"/>
      <c r="Q465" s="62"/>
    </row>
    <row r="466" spans="9:17" x14ac:dyDescent="0.3">
      <c r="I466" s="72"/>
      <c r="J466" s="62"/>
      <c r="K466" s="60"/>
      <c r="L466" s="72"/>
      <c r="M466" s="72"/>
      <c r="N466" s="72"/>
      <c r="O466" s="72"/>
      <c r="P466" s="72"/>
      <c r="Q466" s="62"/>
    </row>
    <row r="467" spans="9:17" x14ac:dyDescent="0.3">
      <c r="I467" s="72"/>
      <c r="J467" s="62"/>
      <c r="K467" s="60"/>
      <c r="L467" s="72"/>
      <c r="M467" s="72"/>
      <c r="N467" s="72"/>
      <c r="O467" s="72"/>
      <c r="P467" s="72"/>
      <c r="Q467" s="62"/>
    </row>
    <row r="468" spans="9:17" x14ac:dyDescent="0.3">
      <c r="I468" s="72"/>
      <c r="J468" s="62"/>
      <c r="K468" s="60"/>
      <c r="L468" s="72"/>
      <c r="M468" s="72"/>
      <c r="N468" s="72"/>
      <c r="O468" s="72"/>
      <c r="P468" s="72"/>
      <c r="Q468" s="62"/>
    </row>
    <row r="469" spans="9:17" x14ac:dyDescent="0.3">
      <c r="I469" s="72"/>
      <c r="J469" s="62"/>
      <c r="K469" s="60"/>
      <c r="L469" s="72"/>
      <c r="M469" s="72"/>
      <c r="N469" s="72"/>
      <c r="O469" s="72"/>
      <c r="P469" s="72"/>
      <c r="Q469" s="62"/>
    </row>
    <row r="470" spans="9:17" x14ac:dyDescent="0.3">
      <c r="I470" s="72"/>
      <c r="J470" s="62"/>
      <c r="K470" s="60"/>
      <c r="L470" s="72"/>
      <c r="M470" s="72"/>
      <c r="N470" s="72"/>
      <c r="O470" s="72"/>
      <c r="P470" s="72"/>
      <c r="Q470" s="62"/>
    </row>
    <row r="471" spans="9:17" x14ac:dyDescent="0.3">
      <c r="I471" s="72"/>
      <c r="J471" s="62"/>
      <c r="K471" s="60"/>
      <c r="L471" s="72"/>
      <c r="M471" s="72"/>
      <c r="N471" s="72"/>
      <c r="O471" s="72"/>
      <c r="P471" s="72"/>
      <c r="Q471" s="62"/>
    </row>
    <row r="472" spans="9:17" x14ac:dyDescent="0.3">
      <c r="I472" s="72"/>
      <c r="J472" s="62"/>
      <c r="K472" s="60"/>
      <c r="L472" s="72"/>
      <c r="M472" s="72"/>
      <c r="N472" s="72"/>
      <c r="O472" s="72"/>
      <c r="P472" s="72"/>
      <c r="Q472" s="62"/>
    </row>
    <row r="473" spans="9:17" x14ac:dyDescent="0.3">
      <c r="I473" s="72"/>
      <c r="J473" s="62"/>
      <c r="K473" s="60"/>
      <c r="L473" s="72"/>
      <c r="M473" s="72"/>
      <c r="N473" s="72"/>
      <c r="O473" s="72"/>
      <c r="P473" s="72"/>
      <c r="Q473" s="62"/>
    </row>
    <row r="474" spans="9:17" x14ac:dyDescent="0.3">
      <c r="I474" s="72"/>
      <c r="J474" s="62"/>
      <c r="K474" s="60"/>
      <c r="L474" s="72"/>
      <c r="M474" s="72"/>
      <c r="N474" s="72"/>
      <c r="O474" s="72"/>
      <c r="P474" s="72"/>
      <c r="Q474" s="62"/>
    </row>
    <row r="475" spans="9:17" x14ac:dyDescent="0.3">
      <c r="I475" s="72"/>
      <c r="J475" s="62"/>
      <c r="K475" s="60"/>
      <c r="L475" s="72"/>
      <c r="M475" s="72"/>
      <c r="N475" s="72"/>
      <c r="O475" s="72"/>
      <c r="P475" s="72"/>
      <c r="Q475" s="62"/>
    </row>
    <row r="476" spans="9:17" x14ac:dyDescent="0.3">
      <c r="I476" s="72"/>
      <c r="J476" s="62"/>
      <c r="K476" s="60"/>
      <c r="L476" s="72"/>
      <c r="M476" s="72"/>
      <c r="N476" s="72"/>
      <c r="O476" s="72"/>
      <c r="P476" s="72"/>
      <c r="Q476" s="62"/>
    </row>
    <row r="477" spans="9:17" x14ac:dyDescent="0.3">
      <c r="I477" s="72"/>
      <c r="J477" s="62"/>
      <c r="K477" s="60"/>
      <c r="L477" s="72"/>
      <c r="M477" s="72"/>
      <c r="N477" s="72"/>
      <c r="O477" s="72"/>
      <c r="P477" s="72"/>
      <c r="Q477" s="62"/>
    </row>
    <row r="478" spans="9:17" x14ac:dyDescent="0.3">
      <c r="I478" s="72"/>
      <c r="J478" s="62"/>
      <c r="K478" s="60"/>
      <c r="L478" s="72"/>
      <c r="M478" s="72"/>
      <c r="N478" s="72"/>
      <c r="O478" s="72"/>
      <c r="P478" s="72"/>
      <c r="Q478" s="62"/>
    </row>
    <row r="479" spans="9:17" x14ac:dyDescent="0.3">
      <c r="I479" s="72"/>
      <c r="J479" s="62"/>
      <c r="K479" s="60"/>
      <c r="L479" s="72"/>
      <c r="M479" s="72"/>
      <c r="N479" s="72"/>
      <c r="O479" s="72"/>
      <c r="P479" s="72"/>
      <c r="Q479" s="62"/>
    </row>
    <row r="480" spans="9:17" x14ac:dyDescent="0.3">
      <c r="I480" s="72"/>
      <c r="J480" s="62"/>
      <c r="K480" s="60"/>
      <c r="L480" s="72"/>
      <c r="M480" s="72"/>
      <c r="N480" s="72"/>
      <c r="O480" s="72"/>
      <c r="P480" s="72"/>
      <c r="Q480" s="62"/>
    </row>
    <row r="481" spans="9:17" x14ac:dyDescent="0.3">
      <c r="I481" s="72"/>
      <c r="J481" s="62"/>
      <c r="K481" s="60"/>
      <c r="L481" s="72"/>
      <c r="M481" s="72"/>
      <c r="N481" s="72"/>
      <c r="O481" s="72"/>
      <c r="P481" s="72"/>
      <c r="Q481" s="62"/>
    </row>
    <row r="482" spans="9:17" x14ac:dyDescent="0.3">
      <c r="I482" s="72"/>
      <c r="J482" s="62"/>
      <c r="K482" s="60"/>
      <c r="L482" s="72"/>
      <c r="M482" s="72"/>
      <c r="N482" s="72"/>
      <c r="O482" s="72"/>
      <c r="P482" s="72"/>
      <c r="Q482" s="62"/>
    </row>
    <row r="483" spans="9:17" x14ac:dyDescent="0.3">
      <c r="I483" s="72"/>
      <c r="J483" s="62"/>
      <c r="K483" s="60"/>
      <c r="L483" s="72"/>
      <c r="M483" s="72"/>
      <c r="N483" s="72"/>
      <c r="O483" s="72"/>
      <c r="P483" s="72"/>
      <c r="Q483" s="62"/>
    </row>
    <row r="484" spans="9:17" x14ac:dyDescent="0.3">
      <c r="I484" s="72"/>
      <c r="J484" s="62"/>
      <c r="K484" s="60"/>
      <c r="L484" s="72"/>
      <c r="M484" s="72"/>
      <c r="N484" s="72"/>
      <c r="O484" s="72"/>
      <c r="P484" s="72"/>
      <c r="Q484" s="62"/>
    </row>
    <row r="485" spans="9:17" x14ac:dyDescent="0.3">
      <c r="I485" s="72"/>
      <c r="J485" s="62"/>
      <c r="K485" s="60"/>
      <c r="L485" s="72"/>
      <c r="M485" s="72"/>
      <c r="N485" s="72"/>
      <c r="O485" s="72"/>
      <c r="P485" s="72"/>
      <c r="Q485" s="62"/>
    </row>
    <row r="486" spans="9:17" x14ac:dyDescent="0.3">
      <c r="I486" s="72"/>
      <c r="J486" s="62"/>
      <c r="K486" s="60"/>
      <c r="L486" s="72"/>
      <c r="M486" s="72"/>
      <c r="N486" s="72"/>
      <c r="O486" s="72"/>
      <c r="P486" s="72"/>
      <c r="Q486" s="62"/>
    </row>
    <row r="487" spans="9:17" x14ac:dyDescent="0.3">
      <c r="I487" s="72"/>
      <c r="J487" s="62"/>
      <c r="K487" s="60"/>
      <c r="L487" s="72"/>
      <c r="M487" s="72"/>
      <c r="N487" s="72"/>
      <c r="O487" s="72"/>
      <c r="P487" s="72"/>
      <c r="Q487" s="62"/>
    </row>
    <row r="488" spans="9:17" x14ac:dyDescent="0.3">
      <c r="I488" s="72"/>
      <c r="J488" s="62"/>
      <c r="K488" s="60"/>
      <c r="L488" s="72"/>
      <c r="M488" s="72"/>
      <c r="N488" s="72"/>
      <c r="O488" s="72"/>
      <c r="P488" s="72"/>
      <c r="Q488" s="62"/>
    </row>
    <row r="489" spans="9:17" x14ac:dyDescent="0.3">
      <c r="I489" s="72"/>
      <c r="J489" s="62"/>
      <c r="K489" s="60"/>
      <c r="L489" s="72"/>
      <c r="M489" s="72"/>
      <c r="N489" s="72"/>
      <c r="O489" s="72"/>
      <c r="P489" s="72"/>
      <c r="Q489" s="62"/>
    </row>
    <row r="490" spans="9:17" x14ac:dyDescent="0.3">
      <c r="I490" s="72"/>
      <c r="J490" s="62"/>
      <c r="K490" s="60"/>
      <c r="L490" s="72"/>
      <c r="M490" s="72"/>
      <c r="N490" s="72"/>
      <c r="O490" s="72"/>
      <c r="P490" s="72"/>
      <c r="Q490" s="62"/>
    </row>
    <row r="491" spans="9:17" x14ac:dyDescent="0.3">
      <c r="I491" s="72"/>
      <c r="J491" s="62"/>
      <c r="K491" s="60"/>
      <c r="L491" s="72"/>
      <c r="M491" s="72"/>
      <c r="N491" s="72"/>
      <c r="O491" s="72"/>
      <c r="P491" s="72"/>
      <c r="Q491" s="62"/>
    </row>
    <row r="492" spans="9:17" x14ac:dyDescent="0.3">
      <c r="I492" s="72"/>
      <c r="J492" s="62"/>
      <c r="K492" s="60"/>
      <c r="L492" s="72"/>
      <c r="M492" s="72"/>
      <c r="N492" s="72"/>
      <c r="O492" s="72"/>
      <c r="P492" s="72"/>
      <c r="Q492" s="62"/>
    </row>
    <row r="493" spans="9:17" x14ac:dyDescent="0.3">
      <c r="I493" s="72"/>
      <c r="J493" s="62"/>
      <c r="K493" s="60"/>
      <c r="L493" s="72"/>
      <c r="M493" s="72"/>
      <c r="N493" s="72"/>
      <c r="O493" s="72"/>
      <c r="P493" s="72"/>
      <c r="Q493" s="62"/>
    </row>
    <row r="494" spans="9:17" x14ac:dyDescent="0.3">
      <c r="I494" s="72"/>
      <c r="J494" s="62"/>
      <c r="K494" s="60"/>
      <c r="L494" s="72"/>
      <c r="M494" s="72"/>
      <c r="N494" s="72"/>
      <c r="O494" s="72"/>
      <c r="P494" s="72"/>
      <c r="Q494" s="62"/>
    </row>
    <row r="495" spans="9:17" x14ac:dyDescent="0.3">
      <c r="I495" s="72"/>
      <c r="J495" s="62"/>
      <c r="K495" s="60"/>
      <c r="L495" s="72"/>
      <c r="M495" s="72"/>
      <c r="N495" s="72"/>
      <c r="O495" s="72"/>
      <c r="P495" s="72"/>
      <c r="Q495" s="62"/>
    </row>
    <row r="496" spans="9:17" x14ac:dyDescent="0.3">
      <c r="I496" s="72"/>
      <c r="J496" s="62"/>
      <c r="K496" s="60"/>
      <c r="L496" s="72"/>
      <c r="M496" s="72"/>
      <c r="N496" s="72"/>
      <c r="O496" s="72"/>
      <c r="P496" s="72"/>
      <c r="Q496" s="62"/>
    </row>
    <row r="497" spans="9:17" x14ac:dyDescent="0.3">
      <c r="I497" s="72"/>
      <c r="J497" s="62"/>
      <c r="K497" s="60"/>
      <c r="L497" s="72"/>
      <c r="M497" s="72"/>
      <c r="N497" s="72"/>
      <c r="O497" s="72"/>
      <c r="P497" s="72"/>
      <c r="Q497" s="62"/>
    </row>
    <row r="498" spans="9:17" x14ac:dyDescent="0.3">
      <c r="I498" s="72"/>
      <c r="J498" s="62"/>
      <c r="K498" s="60"/>
      <c r="L498" s="72"/>
      <c r="M498" s="72"/>
      <c r="N498" s="72"/>
      <c r="O498" s="72"/>
      <c r="P498" s="72"/>
      <c r="Q498" s="62"/>
    </row>
    <row r="499" spans="9:17" x14ac:dyDescent="0.3">
      <c r="I499" s="72"/>
      <c r="J499" s="62"/>
      <c r="K499" s="60"/>
      <c r="L499" s="72"/>
      <c r="M499" s="72"/>
      <c r="N499" s="72"/>
      <c r="O499" s="72"/>
      <c r="P499" s="72"/>
      <c r="Q499" s="62"/>
    </row>
    <row r="500" spans="9:17" x14ac:dyDescent="0.3">
      <c r="I500" s="72"/>
      <c r="J500" s="62"/>
      <c r="K500" s="60"/>
      <c r="L500" s="72"/>
      <c r="M500" s="72"/>
      <c r="N500" s="72"/>
      <c r="O500" s="72"/>
      <c r="P500" s="72"/>
      <c r="Q500" s="62"/>
    </row>
    <row r="501" spans="9:17" x14ac:dyDescent="0.3">
      <c r="I501" s="72"/>
      <c r="J501" s="62"/>
      <c r="K501" s="60"/>
      <c r="L501" s="72"/>
      <c r="M501" s="72"/>
      <c r="N501" s="72"/>
      <c r="O501" s="72"/>
      <c r="P501" s="72"/>
      <c r="Q501" s="62"/>
    </row>
    <row r="502" spans="9:17" x14ac:dyDescent="0.3">
      <c r="I502" s="72"/>
      <c r="J502" s="62"/>
      <c r="K502" s="60"/>
      <c r="L502" s="72"/>
      <c r="M502" s="72"/>
      <c r="N502" s="72"/>
      <c r="O502" s="72"/>
      <c r="P502" s="72"/>
      <c r="Q502" s="62"/>
    </row>
    <row r="503" spans="9:17" x14ac:dyDescent="0.3">
      <c r="I503" s="72"/>
      <c r="J503" s="62"/>
      <c r="K503" s="60"/>
      <c r="L503" s="72"/>
      <c r="M503" s="72"/>
      <c r="N503" s="72"/>
      <c r="O503" s="72"/>
      <c r="P503" s="72"/>
      <c r="Q503" s="62"/>
    </row>
    <row r="504" spans="9:17" x14ac:dyDescent="0.3">
      <c r="I504" s="72"/>
      <c r="J504" s="62"/>
      <c r="K504" s="60"/>
      <c r="L504" s="72"/>
      <c r="M504" s="72"/>
      <c r="N504" s="72"/>
      <c r="O504" s="72"/>
      <c r="P504" s="72"/>
      <c r="Q504" s="62"/>
    </row>
    <row r="505" spans="9:17" x14ac:dyDescent="0.3">
      <c r="I505" s="72"/>
      <c r="J505" s="62"/>
      <c r="K505" s="60"/>
      <c r="L505" s="72"/>
      <c r="M505" s="72"/>
      <c r="N505" s="72"/>
      <c r="O505" s="72"/>
      <c r="P505" s="72"/>
      <c r="Q505" s="62"/>
    </row>
    <row r="506" spans="9:17" x14ac:dyDescent="0.3">
      <c r="I506" s="72"/>
      <c r="J506" s="62"/>
      <c r="K506" s="60"/>
      <c r="L506" s="72"/>
      <c r="M506" s="72"/>
      <c r="N506" s="72"/>
      <c r="O506" s="72"/>
      <c r="P506" s="72"/>
      <c r="Q506" s="62"/>
    </row>
    <row r="507" spans="9:17" x14ac:dyDescent="0.3">
      <c r="I507" s="72"/>
      <c r="J507" s="62"/>
      <c r="K507" s="60"/>
      <c r="L507" s="72"/>
      <c r="M507" s="72"/>
      <c r="N507" s="72"/>
      <c r="O507" s="72"/>
      <c r="P507" s="72"/>
      <c r="Q507" s="62"/>
    </row>
    <row r="508" spans="9:17" x14ac:dyDescent="0.3">
      <c r="I508" s="72"/>
      <c r="J508" s="62"/>
      <c r="K508" s="60"/>
      <c r="L508" s="72"/>
      <c r="M508" s="72"/>
      <c r="N508" s="72"/>
      <c r="O508" s="72"/>
      <c r="P508" s="72"/>
      <c r="Q508" s="62"/>
    </row>
    <row r="509" spans="9:17" x14ac:dyDescent="0.3">
      <c r="I509" s="72"/>
      <c r="J509" s="62"/>
      <c r="K509" s="60"/>
      <c r="L509" s="72"/>
      <c r="M509" s="72"/>
      <c r="N509" s="72"/>
      <c r="O509" s="72"/>
      <c r="P509" s="72"/>
      <c r="Q509" s="62"/>
    </row>
    <row r="510" spans="9:17" x14ac:dyDescent="0.3">
      <c r="I510" s="72"/>
      <c r="J510" s="62"/>
      <c r="K510" s="60"/>
      <c r="L510" s="72"/>
      <c r="M510" s="72"/>
      <c r="N510" s="72"/>
      <c r="O510" s="72"/>
      <c r="P510" s="72"/>
      <c r="Q510" s="62"/>
    </row>
    <row r="511" spans="9:17" x14ac:dyDescent="0.3">
      <c r="I511" s="72"/>
      <c r="J511" s="62"/>
      <c r="K511" s="60"/>
      <c r="L511" s="72"/>
      <c r="M511" s="72"/>
      <c r="N511" s="72"/>
      <c r="O511" s="72"/>
      <c r="P511" s="72"/>
      <c r="Q511" s="62"/>
    </row>
    <row r="512" spans="9:17" x14ac:dyDescent="0.3">
      <c r="I512" s="72"/>
      <c r="J512" s="62"/>
      <c r="K512" s="60"/>
      <c r="L512" s="72"/>
      <c r="M512" s="72"/>
      <c r="N512" s="72"/>
      <c r="O512" s="72"/>
      <c r="P512" s="72"/>
      <c r="Q512" s="62"/>
    </row>
    <row r="513" spans="9:17" x14ac:dyDescent="0.3">
      <c r="I513" s="72"/>
      <c r="J513" s="62"/>
      <c r="K513" s="60"/>
      <c r="L513" s="72"/>
      <c r="M513" s="72"/>
      <c r="N513" s="72"/>
      <c r="O513" s="72"/>
      <c r="P513" s="72"/>
      <c r="Q513" s="62"/>
    </row>
    <row r="514" spans="9:17" x14ac:dyDescent="0.3">
      <c r="I514" s="72"/>
      <c r="J514" s="62"/>
      <c r="K514" s="60"/>
      <c r="L514" s="72"/>
      <c r="M514" s="72"/>
      <c r="N514" s="72"/>
      <c r="O514" s="72"/>
      <c r="P514" s="72"/>
      <c r="Q514" s="62"/>
    </row>
    <row r="515" spans="9:17" x14ac:dyDescent="0.3">
      <c r="I515" s="72"/>
      <c r="J515" s="62"/>
      <c r="K515" s="60"/>
      <c r="L515" s="72"/>
      <c r="M515" s="72"/>
      <c r="N515" s="72"/>
      <c r="O515" s="72"/>
      <c r="P515" s="72"/>
      <c r="Q515" s="62"/>
    </row>
    <row r="516" spans="9:17" x14ac:dyDescent="0.3">
      <c r="I516" s="72"/>
      <c r="J516" s="62"/>
      <c r="K516" s="60"/>
      <c r="L516" s="72"/>
      <c r="M516" s="72"/>
      <c r="N516" s="72"/>
      <c r="O516" s="72"/>
      <c r="P516" s="72"/>
      <c r="Q516" s="62"/>
    </row>
    <row r="517" spans="9:17" x14ac:dyDescent="0.3">
      <c r="I517" s="72"/>
      <c r="J517" s="62"/>
      <c r="K517" s="60"/>
      <c r="L517" s="72"/>
      <c r="M517" s="72"/>
      <c r="N517" s="72"/>
      <c r="O517" s="72"/>
      <c r="P517" s="72"/>
      <c r="Q517" s="62"/>
    </row>
    <row r="518" spans="9:17" x14ac:dyDescent="0.3">
      <c r="I518" s="72"/>
      <c r="J518" s="62"/>
      <c r="K518" s="60"/>
      <c r="L518" s="72"/>
      <c r="M518" s="72"/>
      <c r="N518" s="72"/>
      <c r="O518" s="72"/>
      <c r="P518" s="72"/>
      <c r="Q518" s="62"/>
    </row>
    <row r="519" spans="9:17" x14ac:dyDescent="0.3">
      <c r="I519" s="72"/>
      <c r="J519" s="62"/>
      <c r="K519" s="60"/>
      <c r="L519" s="72"/>
      <c r="M519" s="72"/>
      <c r="N519" s="72"/>
      <c r="O519" s="72"/>
      <c r="P519" s="72"/>
      <c r="Q519" s="62"/>
    </row>
    <row r="520" spans="9:17" x14ac:dyDescent="0.3">
      <c r="I520" s="72"/>
      <c r="J520" s="62"/>
      <c r="K520" s="60"/>
      <c r="L520" s="72"/>
      <c r="M520" s="72"/>
      <c r="N520" s="72"/>
      <c r="O520" s="72"/>
      <c r="P520" s="72"/>
      <c r="Q520" s="62"/>
    </row>
    <row r="521" spans="9:17" x14ac:dyDescent="0.3">
      <c r="I521" s="72"/>
      <c r="J521" s="62"/>
      <c r="K521" s="60"/>
      <c r="L521" s="72"/>
      <c r="M521" s="72"/>
      <c r="N521" s="72"/>
      <c r="O521" s="72"/>
      <c r="P521" s="72"/>
      <c r="Q521" s="62"/>
    </row>
    <row r="522" spans="9:17" x14ac:dyDescent="0.3">
      <c r="I522" s="72"/>
      <c r="J522" s="62"/>
      <c r="K522" s="60"/>
      <c r="L522" s="72"/>
      <c r="M522" s="72"/>
      <c r="N522" s="72"/>
      <c r="O522" s="72"/>
      <c r="P522" s="72"/>
      <c r="Q522" s="62"/>
    </row>
    <row r="523" spans="9:17" x14ac:dyDescent="0.3">
      <c r="I523" s="72"/>
      <c r="J523" s="62"/>
      <c r="K523" s="60"/>
      <c r="L523" s="72"/>
      <c r="M523" s="72"/>
      <c r="N523" s="72"/>
      <c r="O523" s="72"/>
      <c r="P523" s="72"/>
      <c r="Q523" s="62"/>
    </row>
    <row r="524" spans="9:17" x14ac:dyDescent="0.3">
      <c r="I524" s="72"/>
      <c r="J524" s="62"/>
      <c r="K524" s="60"/>
      <c r="L524" s="72"/>
      <c r="M524" s="72"/>
      <c r="N524" s="72"/>
      <c r="O524" s="72"/>
      <c r="P524" s="72"/>
      <c r="Q524" s="62"/>
    </row>
    <row r="525" spans="9:17" x14ac:dyDescent="0.3">
      <c r="I525" s="72"/>
      <c r="J525" s="62"/>
      <c r="K525" s="60"/>
      <c r="L525" s="72"/>
      <c r="M525" s="72"/>
      <c r="N525" s="72"/>
      <c r="O525" s="72"/>
      <c r="P525" s="72"/>
      <c r="Q525" s="62"/>
    </row>
    <row r="526" spans="9:17" x14ac:dyDescent="0.3">
      <c r="I526" s="72"/>
      <c r="J526" s="62"/>
      <c r="K526" s="60"/>
      <c r="L526" s="72"/>
      <c r="M526" s="72"/>
      <c r="N526" s="72"/>
      <c r="O526" s="72"/>
      <c r="P526" s="72"/>
      <c r="Q526" s="62"/>
    </row>
    <row r="527" spans="9:17" x14ac:dyDescent="0.3">
      <c r="I527" s="72"/>
      <c r="J527" s="62"/>
      <c r="K527" s="60"/>
      <c r="L527" s="72"/>
      <c r="M527" s="72"/>
      <c r="N527" s="72"/>
      <c r="O527" s="72"/>
      <c r="P527" s="72"/>
      <c r="Q527" s="62"/>
    </row>
    <row r="528" spans="9:17" x14ac:dyDescent="0.3">
      <c r="I528" s="72"/>
      <c r="J528" s="62"/>
      <c r="K528" s="60"/>
      <c r="L528" s="72"/>
      <c r="M528" s="72"/>
      <c r="N528" s="72"/>
      <c r="O528" s="72"/>
      <c r="P528" s="72"/>
      <c r="Q528" s="62"/>
    </row>
    <row r="529" spans="9:17" x14ac:dyDescent="0.3">
      <c r="I529" s="72"/>
      <c r="J529" s="62"/>
      <c r="K529" s="60"/>
      <c r="L529" s="72"/>
      <c r="M529" s="72"/>
      <c r="N529" s="72"/>
      <c r="O529" s="72"/>
      <c r="P529" s="72"/>
      <c r="Q529" s="62"/>
    </row>
    <row r="530" spans="9:17" x14ac:dyDescent="0.3">
      <c r="I530" s="72"/>
      <c r="J530" s="62"/>
      <c r="K530" s="60"/>
      <c r="L530" s="72"/>
      <c r="M530" s="72"/>
      <c r="N530" s="72"/>
      <c r="O530" s="72"/>
      <c r="P530" s="72"/>
      <c r="Q530" s="62"/>
    </row>
    <row r="531" spans="9:17" x14ac:dyDescent="0.3">
      <c r="I531" s="72"/>
      <c r="J531" s="62"/>
      <c r="K531" s="60"/>
      <c r="L531" s="72"/>
      <c r="M531" s="72"/>
      <c r="N531" s="72"/>
      <c r="O531" s="72"/>
      <c r="P531" s="72"/>
      <c r="Q531" s="62"/>
    </row>
    <row r="532" spans="9:17" x14ac:dyDescent="0.3">
      <c r="I532" s="72"/>
      <c r="J532" s="62"/>
      <c r="K532" s="60"/>
      <c r="L532" s="72"/>
      <c r="M532" s="72"/>
      <c r="N532" s="72"/>
      <c r="O532" s="72"/>
      <c r="P532" s="72"/>
      <c r="Q532" s="62"/>
    </row>
    <row r="533" spans="9:17" x14ac:dyDescent="0.3">
      <c r="I533" s="72"/>
      <c r="J533" s="62"/>
      <c r="K533" s="60"/>
      <c r="L533" s="72"/>
      <c r="M533" s="72"/>
      <c r="N533" s="72"/>
      <c r="O533" s="72"/>
      <c r="P533" s="72"/>
      <c r="Q533" s="62"/>
    </row>
    <row r="534" spans="9:17" x14ac:dyDescent="0.3">
      <c r="I534" s="72"/>
      <c r="J534" s="62"/>
      <c r="K534" s="60"/>
      <c r="L534" s="72"/>
      <c r="M534" s="72"/>
      <c r="N534" s="72"/>
      <c r="O534" s="72"/>
      <c r="P534" s="72"/>
      <c r="Q534" s="62"/>
    </row>
    <row r="535" spans="9:17" x14ac:dyDescent="0.3">
      <c r="I535" s="72"/>
      <c r="J535" s="62"/>
      <c r="K535" s="60"/>
      <c r="L535" s="72"/>
      <c r="M535" s="72"/>
      <c r="N535" s="72"/>
      <c r="O535" s="72"/>
      <c r="P535" s="72"/>
      <c r="Q535" s="62"/>
    </row>
    <row r="536" spans="9:17" x14ac:dyDescent="0.3">
      <c r="I536" s="72"/>
      <c r="J536" s="62"/>
      <c r="K536" s="60"/>
      <c r="L536" s="72"/>
      <c r="M536" s="72"/>
      <c r="N536" s="72"/>
      <c r="O536" s="72"/>
      <c r="P536" s="72"/>
      <c r="Q536" s="62"/>
    </row>
    <row r="537" spans="9:17" x14ac:dyDescent="0.3">
      <c r="I537" s="72"/>
      <c r="J537" s="62"/>
      <c r="K537" s="60"/>
      <c r="L537" s="72"/>
      <c r="M537" s="72"/>
      <c r="N537" s="72"/>
      <c r="O537" s="72"/>
      <c r="P537" s="72"/>
      <c r="Q537" s="62"/>
    </row>
    <row r="538" spans="9:17" x14ac:dyDescent="0.3">
      <c r="I538" s="72"/>
      <c r="J538" s="62"/>
      <c r="K538" s="60"/>
      <c r="L538" s="72"/>
      <c r="M538" s="72"/>
      <c r="N538" s="72"/>
      <c r="O538" s="72"/>
      <c r="P538" s="72"/>
      <c r="Q538" s="62"/>
    </row>
    <row r="539" spans="9:17" x14ac:dyDescent="0.3">
      <c r="I539" s="72"/>
      <c r="J539" s="62"/>
      <c r="K539" s="60"/>
      <c r="L539" s="72"/>
      <c r="M539" s="72"/>
      <c r="N539" s="72"/>
      <c r="O539" s="72"/>
      <c r="P539" s="72"/>
      <c r="Q539" s="62"/>
    </row>
    <row r="540" spans="9:17" x14ac:dyDescent="0.3">
      <c r="I540" s="72"/>
      <c r="J540" s="62"/>
      <c r="K540" s="60"/>
      <c r="L540" s="72"/>
      <c r="M540" s="72"/>
      <c r="N540" s="72"/>
      <c r="O540" s="72"/>
      <c r="P540" s="72"/>
      <c r="Q540" s="62"/>
    </row>
    <row r="541" spans="9:17" x14ac:dyDescent="0.3">
      <c r="I541" s="72"/>
      <c r="J541" s="62"/>
      <c r="K541" s="60"/>
      <c r="L541" s="72"/>
      <c r="M541" s="72"/>
      <c r="N541" s="72"/>
      <c r="O541" s="72"/>
      <c r="P541" s="72"/>
      <c r="Q541" s="62"/>
    </row>
    <row r="542" spans="9:17" x14ac:dyDescent="0.3">
      <c r="I542" s="72"/>
      <c r="J542" s="62"/>
      <c r="K542" s="60"/>
      <c r="L542" s="72"/>
      <c r="M542" s="72"/>
      <c r="N542" s="72"/>
      <c r="O542" s="72"/>
      <c r="P542" s="72"/>
      <c r="Q542" s="62"/>
    </row>
    <row r="543" spans="9:17" x14ac:dyDescent="0.3">
      <c r="I543" s="72"/>
      <c r="J543" s="62"/>
      <c r="K543" s="60"/>
      <c r="L543" s="72"/>
      <c r="M543" s="72"/>
      <c r="N543" s="72"/>
      <c r="O543" s="72"/>
      <c r="P543" s="72"/>
      <c r="Q543" s="62"/>
    </row>
    <row r="544" spans="9:17" x14ac:dyDescent="0.3">
      <c r="I544" s="72"/>
      <c r="J544" s="62"/>
      <c r="K544" s="60"/>
      <c r="L544" s="72"/>
      <c r="M544" s="72"/>
      <c r="N544" s="72"/>
      <c r="O544" s="72"/>
      <c r="P544" s="72"/>
      <c r="Q544" s="62"/>
    </row>
    <row r="545" spans="9:17" x14ac:dyDescent="0.3">
      <c r="I545" s="72"/>
      <c r="J545" s="62"/>
      <c r="K545" s="60"/>
      <c r="L545" s="72"/>
      <c r="M545" s="72"/>
      <c r="N545" s="72"/>
      <c r="O545" s="72"/>
      <c r="P545" s="72"/>
      <c r="Q545" s="62"/>
    </row>
    <row r="546" spans="9:17" x14ac:dyDescent="0.3">
      <c r="I546" s="72"/>
      <c r="J546" s="62"/>
      <c r="K546" s="60"/>
      <c r="L546" s="72"/>
      <c r="M546" s="72"/>
      <c r="N546" s="72"/>
      <c r="O546" s="72"/>
      <c r="P546" s="72"/>
      <c r="Q546" s="62"/>
    </row>
    <row r="547" spans="9:17" x14ac:dyDescent="0.3">
      <c r="I547" s="72"/>
      <c r="J547" s="62"/>
      <c r="K547" s="60"/>
      <c r="L547" s="72"/>
      <c r="M547" s="72"/>
      <c r="N547" s="72"/>
      <c r="O547" s="72"/>
      <c r="P547" s="72"/>
      <c r="Q547" s="62"/>
    </row>
    <row r="548" spans="9:17" x14ac:dyDescent="0.3">
      <c r="I548" s="72"/>
      <c r="J548" s="62"/>
      <c r="K548" s="60"/>
      <c r="L548" s="72"/>
      <c r="M548" s="72"/>
      <c r="N548" s="72"/>
      <c r="O548" s="72"/>
      <c r="P548" s="72"/>
      <c r="Q548" s="62"/>
    </row>
    <row r="549" spans="9:17" x14ac:dyDescent="0.3">
      <c r="I549" s="72"/>
      <c r="J549" s="62"/>
      <c r="K549" s="60"/>
      <c r="L549" s="72"/>
      <c r="M549" s="72"/>
      <c r="N549" s="72"/>
      <c r="O549" s="72"/>
      <c r="P549" s="72"/>
      <c r="Q549" s="62"/>
    </row>
    <row r="550" spans="9:17" x14ac:dyDescent="0.3">
      <c r="I550" s="72"/>
      <c r="J550" s="62"/>
      <c r="K550" s="60"/>
      <c r="L550" s="72"/>
      <c r="M550" s="72"/>
      <c r="N550" s="72"/>
      <c r="O550" s="72"/>
      <c r="P550" s="72"/>
      <c r="Q550" s="62"/>
    </row>
    <row r="551" spans="9:17" x14ac:dyDescent="0.3">
      <c r="I551" s="72"/>
      <c r="J551" s="62"/>
      <c r="K551" s="60"/>
      <c r="L551" s="72"/>
      <c r="M551" s="72"/>
      <c r="N551" s="72"/>
      <c r="O551" s="72"/>
      <c r="P551" s="72"/>
      <c r="Q551" s="62"/>
    </row>
    <row r="552" spans="9:17" x14ac:dyDescent="0.3">
      <c r="I552" s="72"/>
      <c r="J552" s="62"/>
      <c r="K552" s="60"/>
      <c r="L552" s="72"/>
      <c r="M552" s="72"/>
      <c r="N552" s="72"/>
      <c r="O552" s="72"/>
      <c r="P552" s="72"/>
      <c r="Q552" s="62"/>
    </row>
    <row r="553" spans="9:17" x14ac:dyDescent="0.3">
      <c r="I553" s="72"/>
      <c r="J553" s="62"/>
      <c r="K553" s="60"/>
      <c r="L553" s="72"/>
      <c r="M553" s="72"/>
      <c r="N553" s="72"/>
      <c r="O553" s="72"/>
      <c r="P553" s="72"/>
      <c r="Q553" s="62"/>
    </row>
    <row r="554" spans="9:17" x14ac:dyDescent="0.3">
      <c r="I554" s="72"/>
      <c r="J554" s="62"/>
      <c r="K554" s="60"/>
      <c r="L554" s="72"/>
      <c r="M554" s="72"/>
      <c r="N554" s="72"/>
      <c r="O554" s="72"/>
      <c r="P554" s="72"/>
      <c r="Q554" s="62"/>
    </row>
    <row r="555" spans="9:17" x14ac:dyDescent="0.3">
      <c r="I555" s="72"/>
      <c r="J555" s="62"/>
      <c r="K555" s="60"/>
      <c r="L555" s="72"/>
      <c r="M555" s="72"/>
      <c r="N555" s="72"/>
      <c r="O555" s="72"/>
      <c r="P555" s="72"/>
      <c r="Q555" s="62"/>
    </row>
    <row r="556" spans="9:17" x14ac:dyDescent="0.3">
      <c r="I556" s="72"/>
      <c r="J556" s="62"/>
      <c r="K556" s="60"/>
      <c r="L556" s="72"/>
      <c r="M556" s="72"/>
      <c r="N556" s="72"/>
      <c r="O556" s="72"/>
      <c r="P556" s="72"/>
      <c r="Q556" s="62"/>
    </row>
    <row r="557" spans="9:17" x14ac:dyDescent="0.3">
      <c r="I557" s="72"/>
      <c r="J557" s="62"/>
      <c r="K557" s="60"/>
      <c r="L557" s="72"/>
      <c r="M557" s="72"/>
      <c r="N557" s="72"/>
      <c r="O557" s="72"/>
      <c r="P557" s="72"/>
      <c r="Q557" s="62"/>
    </row>
    <row r="558" spans="9:17" x14ac:dyDescent="0.3">
      <c r="I558" s="72"/>
      <c r="J558" s="62"/>
      <c r="K558" s="60"/>
      <c r="L558" s="72"/>
      <c r="M558" s="72"/>
      <c r="N558" s="72"/>
      <c r="O558" s="72"/>
      <c r="P558" s="72"/>
      <c r="Q558" s="62"/>
    </row>
    <row r="559" spans="9:17" x14ac:dyDescent="0.3">
      <c r="I559" s="72"/>
      <c r="J559" s="62"/>
      <c r="K559" s="60"/>
      <c r="L559" s="72"/>
      <c r="M559" s="72"/>
      <c r="N559" s="72"/>
      <c r="O559" s="72"/>
      <c r="P559" s="72"/>
      <c r="Q559" s="62"/>
    </row>
    <row r="560" spans="9:17" x14ac:dyDescent="0.3">
      <c r="I560" s="72"/>
      <c r="J560" s="62"/>
      <c r="K560" s="60"/>
      <c r="L560" s="72"/>
      <c r="M560" s="72"/>
      <c r="N560" s="72"/>
      <c r="O560" s="72"/>
      <c r="P560" s="72"/>
      <c r="Q560" s="62"/>
    </row>
    <row r="561" spans="9:17" x14ac:dyDescent="0.3">
      <c r="I561" s="72"/>
      <c r="J561" s="62"/>
      <c r="K561" s="60"/>
      <c r="L561" s="72"/>
      <c r="M561" s="72"/>
      <c r="N561" s="72"/>
      <c r="O561" s="72"/>
      <c r="P561" s="72"/>
      <c r="Q561" s="62"/>
    </row>
    <row r="562" spans="9:17" x14ac:dyDescent="0.3">
      <c r="I562" s="72"/>
      <c r="J562" s="62"/>
      <c r="K562" s="60"/>
      <c r="L562" s="72"/>
      <c r="M562" s="72"/>
      <c r="N562" s="72"/>
      <c r="O562" s="72"/>
      <c r="P562" s="72"/>
      <c r="Q562" s="62"/>
    </row>
    <row r="563" spans="9:17" x14ac:dyDescent="0.3">
      <c r="I563" s="72"/>
      <c r="J563" s="62"/>
      <c r="K563" s="60"/>
      <c r="L563" s="72"/>
      <c r="M563" s="72"/>
      <c r="N563" s="72"/>
      <c r="O563" s="72"/>
      <c r="P563" s="72"/>
      <c r="Q563" s="62"/>
    </row>
    <row r="564" spans="9:17" x14ac:dyDescent="0.3">
      <c r="I564" s="72"/>
      <c r="J564" s="62"/>
      <c r="K564" s="60"/>
      <c r="L564" s="72"/>
      <c r="M564" s="72"/>
      <c r="N564" s="72"/>
      <c r="O564" s="72"/>
      <c r="P564" s="72"/>
      <c r="Q564" s="62"/>
    </row>
    <row r="565" spans="9:17" x14ac:dyDescent="0.3">
      <c r="I565" s="72"/>
      <c r="J565" s="62"/>
      <c r="K565" s="60"/>
      <c r="L565" s="72"/>
      <c r="M565" s="72"/>
      <c r="N565" s="72"/>
      <c r="O565" s="72"/>
      <c r="P565" s="72"/>
      <c r="Q565" s="62"/>
    </row>
    <row r="566" spans="9:17" x14ac:dyDescent="0.3">
      <c r="I566" s="72"/>
      <c r="J566" s="62"/>
      <c r="K566" s="60"/>
      <c r="L566" s="72"/>
      <c r="M566" s="72"/>
      <c r="N566" s="72"/>
      <c r="O566" s="72"/>
      <c r="P566" s="72"/>
      <c r="Q566" s="62"/>
    </row>
    <row r="567" spans="9:17" x14ac:dyDescent="0.3">
      <c r="I567" s="72"/>
      <c r="J567" s="62"/>
      <c r="K567" s="60"/>
      <c r="L567" s="72"/>
      <c r="M567" s="72"/>
      <c r="N567" s="72"/>
      <c r="O567" s="72"/>
      <c r="P567" s="72"/>
      <c r="Q567" s="62"/>
    </row>
    <row r="568" spans="9:17" x14ac:dyDescent="0.3">
      <c r="I568" s="72"/>
      <c r="J568" s="62"/>
      <c r="K568" s="60"/>
      <c r="L568" s="72"/>
      <c r="M568" s="72"/>
      <c r="N568" s="72"/>
      <c r="O568" s="72"/>
      <c r="P568" s="72"/>
      <c r="Q568" s="62"/>
    </row>
    <row r="569" spans="9:17" x14ac:dyDescent="0.3">
      <c r="I569" s="72"/>
      <c r="J569" s="62"/>
      <c r="K569" s="60"/>
      <c r="L569" s="72"/>
      <c r="M569" s="72"/>
      <c r="N569" s="72"/>
      <c r="O569" s="72"/>
      <c r="P569" s="72"/>
      <c r="Q569" s="62"/>
    </row>
    <row r="570" spans="9:17" x14ac:dyDescent="0.3">
      <c r="I570" s="72"/>
      <c r="J570" s="62"/>
      <c r="K570" s="60"/>
      <c r="L570" s="72"/>
      <c r="M570" s="72"/>
      <c r="N570" s="72"/>
      <c r="O570" s="72"/>
      <c r="P570" s="72"/>
      <c r="Q570" s="62"/>
    </row>
    <row r="571" spans="9:17" x14ac:dyDescent="0.3">
      <c r="I571" s="72"/>
      <c r="J571" s="62"/>
      <c r="K571" s="60"/>
      <c r="L571" s="72"/>
      <c r="M571" s="72"/>
      <c r="N571" s="72"/>
      <c r="O571" s="72"/>
      <c r="P571" s="72"/>
      <c r="Q571" s="62"/>
    </row>
    <row r="572" spans="9:17" x14ac:dyDescent="0.3">
      <c r="I572" s="72"/>
      <c r="J572" s="62"/>
      <c r="K572" s="60"/>
      <c r="L572" s="72"/>
      <c r="M572" s="72"/>
      <c r="N572" s="72"/>
      <c r="O572" s="72"/>
      <c r="P572" s="72"/>
      <c r="Q572" s="62"/>
    </row>
    <row r="573" spans="9:17" x14ac:dyDescent="0.3">
      <c r="I573" s="72"/>
      <c r="J573" s="62"/>
      <c r="K573" s="60"/>
      <c r="L573" s="72"/>
      <c r="M573" s="72"/>
      <c r="N573" s="72"/>
      <c r="O573" s="72"/>
      <c r="P573" s="72"/>
      <c r="Q573" s="62"/>
    </row>
    <row r="574" spans="9:17" x14ac:dyDescent="0.3">
      <c r="I574" s="72"/>
      <c r="J574" s="62"/>
      <c r="K574" s="60"/>
      <c r="L574" s="72"/>
      <c r="M574" s="72"/>
      <c r="N574" s="72"/>
      <c r="O574" s="72"/>
      <c r="P574" s="72"/>
      <c r="Q574" s="62"/>
    </row>
    <row r="575" spans="9:17" x14ac:dyDescent="0.3">
      <c r="I575" s="72"/>
      <c r="J575" s="62"/>
      <c r="K575" s="60"/>
      <c r="L575" s="72"/>
      <c r="M575" s="72"/>
      <c r="N575" s="72"/>
      <c r="O575" s="72"/>
      <c r="P575" s="72"/>
      <c r="Q575" s="62"/>
    </row>
    <row r="576" spans="9:17" x14ac:dyDescent="0.3">
      <c r="I576" s="72"/>
      <c r="J576" s="62"/>
      <c r="K576" s="60"/>
      <c r="L576" s="72"/>
      <c r="M576" s="72"/>
      <c r="N576" s="72"/>
      <c r="O576" s="72"/>
      <c r="P576" s="72"/>
      <c r="Q576" s="62"/>
    </row>
    <row r="577" spans="9:17" x14ac:dyDescent="0.3">
      <c r="I577" s="72"/>
      <c r="J577" s="62"/>
      <c r="K577" s="60"/>
      <c r="L577" s="72"/>
      <c r="M577" s="72"/>
      <c r="N577" s="72"/>
      <c r="O577" s="72"/>
      <c r="P577" s="72"/>
      <c r="Q577" s="62"/>
    </row>
    <row r="578" spans="9:17" x14ac:dyDescent="0.3">
      <c r="I578" s="72"/>
      <c r="J578" s="62"/>
      <c r="K578" s="60"/>
      <c r="L578" s="72"/>
      <c r="M578" s="72"/>
      <c r="N578" s="72"/>
      <c r="O578" s="72"/>
      <c r="P578" s="72"/>
      <c r="Q578" s="62"/>
    </row>
    <row r="579" spans="9:17" x14ac:dyDescent="0.3">
      <c r="I579" s="72"/>
      <c r="J579" s="62"/>
      <c r="K579" s="60"/>
      <c r="L579" s="72"/>
      <c r="M579" s="72"/>
      <c r="N579" s="72"/>
      <c r="O579" s="72"/>
      <c r="P579" s="72"/>
      <c r="Q579" s="62"/>
    </row>
    <row r="580" spans="9:17" x14ac:dyDescent="0.3">
      <c r="I580" s="72"/>
      <c r="J580" s="62"/>
      <c r="K580" s="60"/>
      <c r="L580" s="72"/>
      <c r="M580" s="72"/>
      <c r="N580" s="72"/>
      <c r="O580" s="72"/>
      <c r="P580" s="72"/>
      <c r="Q580" s="62"/>
    </row>
    <row r="581" spans="9:17" x14ac:dyDescent="0.3">
      <c r="I581" s="72"/>
      <c r="J581" s="62"/>
      <c r="K581" s="60"/>
      <c r="L581" s="72"/>
      <c r="M581" s="72"/>
      <c r="N581" s="72"/>
      <c r="O581" s="72"/>
      <c r="P581" s="72"/>
      <c r="Q581" s="62"/>
    </row>
    <row r="582" spans="9:17" x14ac:dyDescent="0.3">
      <c r="I582" s="72"/>
      <c r="J582" s="62"/>
      <c r="K582" s="60"/>
      <c r="L582" s="72"/>
      <c r="M582" s="72"/>
      <c r="N582" s="72"/>
      <c r="O582" s="72"/>
      <c r="P582" s="72"/>
      <c r="Q582" s="62"/>
    </row>
    <row r="583" spans="9:17" x14ac:dyDescent="0.3">
      <c r="I583" s="72"/>
      <c r="J583" s="62"/>
      <c r="K583" s="60"/>
      <c r="L583" s="72"/>
      <c r="M583" s="72"/>
      <c r="N583" s="72"/>
      <c r="O583" s="72"/>
      <c r="P583" s="72"/>
      <c r="Q583" s="62"/>
    </row>
    <row r="584" spans="9:17" x14ac:dyDescent="0.3">
      <c r="I584" s="72"/>
      <c r="J584" s="62"/>
      <c r="K584" s="60"/>
      <c r="L584" s="72"/>
      <c r="M584" s="72"/>
      <c r="N584" s="72"/>
      <c r="O584" s="72"/>
      <c r="P584" s="72"/>
      <c r="Q584" s="62"/>
    </row>
    <row r="585" spans="9:17" x14ac:dyDescent="0.3">
      <c r="I585" s="72"/>
      <c r="J585" s="62"/>
      <c r="K585" s="60"/>
      <c r="L585" s="72"/>
      <c r="M585" s="72"/>
      <c r="N585" s="72"/>
      <c r="O585" s="72"/>
      <c r="P585" s="72"/>
      <c r="Q585" s="62"/>
    </row>
    <row r="586" spans="9:17" x14ac:dyDescent="0.3">
      <c r="I586" s="72"/>
      <c r="J586" s="62"/>
      <c r="K586" s="60"/>
      <c r="L586" s="72"/>
      <c r="M586" s="72"/>
      <c r="N586" s="72"/>
      <c r="O586" s="72"/>
      <c r="P586" s="72"/>
      <c r="Q586" s="62"/>
    </row>
    <row r="587" spans="9:17" x14ac:dyDescent="0.3">
      <c r="I587" s="72"/>
      <c r="J587" s="62"/>
      <c r="K587" s="60"/>
      <c r="L587" s="72"/>
      <c r="M587" s="72"/>
      <c r="N587" s="72"/>
      <c r="O587" s="72"/>
      <c r="P587" s="72"/>
      <c r="Q587" s="62"/>
    </row>
    <row r="588" spans="9:17" x14ac:dyDescent="0.3">
      <c r="I588" s="72"/>
      <c r="J588" s="62"/>
      <c r="K588" s="60"/>
      <c r="L588" s="72"/>
      <c r="M588" s="72"/>
      <c r="N588" s="72"/>
      <c r="O588" s="72"/>
      <c r="P588" s="72"/>
      <c r="Q588" s="62"/>
    </row>
    <row r="589" spans="9:17" x14ac:dyDescent="0.3">
      <c r="I589" s="72"/>
      <c r="J589" s="62"/>
      <c r="K589" s="60"/>
      <c r="L589" s="72"/>
      <c r="M589" s="72"/>
      <c r="N589" s="72"/>
      <c r="O589" s="72"/>
      <c r="P589" s="72"/>
      <c r="Q589" s="62"/>
    </row>
    <row r="590" spans="9:17" x14ac:dyDescent="0.3">
      <c r="I590" s="72"/>
      <c r="J590" s="62"/>
      <c r="K590" s="60"/>
      <c r="L590" s="72"/>
      <c r="M590" s="72"/>
      <c r="N590" s="72"/>
      <c r="O590" s="72"/>
      <c r="P590" s="72"/>
      <c r="Q590" s="62"/>
    </row>
    <row r="591" spans="9:17" x14ac:dyDescent="0.3">
      <c r="I591" s="72"/>
      <c r="J591" s="62"/>
      <c r="K591" s="60"/>
      <c r="L591" s="72"/>
      <c r="M591" s="72"/>
      <c r="N591" s="72"/>
      <c r="O591" s="72"/>
      <c r="P591" s="72"/>
      <c r="Q591" s="62"/>
    </row>
    <row r="592" spans="9:17" x14ac:dyDescent="0.3">
      <c r="I592" s="72"/>
      <c r="J592" s="62"/>
      <c r="K592" s="60"/>
      <c r="L592" s="72"/>
      <c r="M592" s="72"/>
      <c r="N592" s="72"/>
      <c r="O592" s="72"/>
      <c r="P592" s="72"/>
      <c r="Q592" s="62"/>
    </row>
    <row r="593" spans="9:17" x14ac:dyDescent="0.3">
      <c r="I593" s="72"/>
      <c r="J593" s="62"/>
      <c r="K593" s="60"/>
      <c r="L593" s="72"/>
      <c r="M593" s="72"/>
      <c r="N593" s="72"/>
      <c r="O593" s="72"/>
      <c r="P593" s="72"/>
      <c r="Q593" s="62"/>
    </row>
    <row r="594" spans="9:17" x14ac:dyDescent="0.3">
      <c r="I594" s="72"/>
      <c r="J594" s="62"/>
      <c r="K594" s="60"/>
      <c r="L594" s="72"/>
      <c r="M594" s="72"/>
      <c r="N594" s="72"/>
      <c r="O594" s="72"/>
      <c r="P594" s="72"/>
      <c r="Q594" s="62"/>
    </row>
    <row r="595" spans="9:17" x14ac:dyDescent="0.3">
      <c r="I595" s="72"/>
      <c r="J595" s="62"/>
      <c r="K595" s="60"/>
      <c r="L595" s="72"/>
      <c r="M595" s="72"/>
      <c r="N595" s="72"/>
      <c r="O595" s="72"/>
      <c r="P595" s="72"/>
      <c r="Q595" s="62"/>
    </row>
    <row r="596" spans="9:17" x14ac:dyDescent="0.3">
      <c r="I596" s="72"/>
      <c r="J596" s="62"/>
      <c r="K596" s="60"/>
      <c r="L596" s="72"/>
      <c r="M596" s="72"/>
      <c r="N596" s="72"/>
      <c r="O596" s="72"/>
      <c r="P596" s="72"/>
      <c r="Q596" s="62"/>
    </row>
    <row r="597" spans="9:17" x14ac:dyDescent="0.3">
      <c r="I597" s="72"/>
      <c r="J597" s="62"/>
      <c r="K597" s="60"/>
      <c r="L597" s="72"/>
      <c r="M597" s="72"/>
      <c r="N597" s="72"/>
      <c r="O597" s="72"/>
      <c r="P597" s="72"/>
      <c r="Q597" s="62"/>
    </row>
    <row r="598" spans="9:17" x14ac:dyDescent="0.3">
      <c r="I598" s="72"/>
      <c r="J598" s="62"/>
      <c r="K598" s="60"/>
      <c r="L598" s="72"/>
      <c r="M598" s="72"/>
      <c r="N598" s="72"/>
      <c r="O598" s="72"/>
      <c r="P598" s="72"/>
      <c r="Q598" s="62"/>
    </row>
    <row r="599" spans="9:17" x14ac:dyDescent="0.3">
      <c r="I599" s="72"/>
      <c r="J599" s="62"/>
      <c r="K599" s="60"/>
      <c r="L599" s="72"/>
      <c r="M599" s="72"/>
      <c r="N599" s="72"/>
      <c r="O599" s="72"/>
      <c r="P599" s="72"/>
      <c r="Q599" s="62"/>
    </row>
    <row r="600" spans="9:17" x14ac:dyDescent="0.3">
      <c r="I600" s="72"/>
      <c r="J600" s="62"/>
      <c r="K600" s="60"/>
      <c r="L600" s="72"/>
      <c r="M600" s="72"/>
      <c r="N600" s="72"/>
      <c r="O600" s="72"/>
      <c r="P600" s="72"/>
      <c r="Q600" s="62"/>
    </row>
    <row r="601" spans="9:17" x14ac:dyDescent="0.3">
      <c r="I601" s="72"/>
      <c r="J601" s="62"/>
      <c r="K601" s="60"/>
      <c r="L601" s="72"/>
      <c r="M601" s="72"/>
      <c r="N601" s="72"/>
      <c r="O601" s="72"/>
      <c r="P601" s="72"/>
      <c r="Q601" s="62"/>
    </row>
    <row r="602" spans="9:17" x14ac:dyDescent="0.3">
      <c r="I602" s="72"/>
      <c r="J602" s="62"/>
      <c r="K602" s="60"/>
      <c r="L602" s="72"/>
      <c r="M602" s="72"/>
      <c r="N602" s="72"/>
      <c r="O602" s="72"/>
      <c r="P602" s="72"/>
      <c r="Q602" s="62"/>
    </row>
    <row r="603" spans="9:17" x14ac:dyDescent="0.3">
      <c r="I603" s="72"/>
      <c r="J603" s="62"/>
      <c r="K603" s="60"/>
      <c r="L603" s="72"/>
      <c r="M603" s="72"/>
      <c r="N603" s="72"/>
      <c r="O603" s="72"/>
      <c r="P603" s="72"/>
      <c r="Q603" s="62"/>
    </row>
    <row r="604" spans="9:17" x14ac:dyDescent="0.3">
      <c r="I604" s="72"/>
      <c r="J604" s="62"/>
      <c r="K604" s="60"/>
      <c r="L604" s="72"/>
      <c r="M604" s="72"/>
      <c r="N604" s="72"/>
      <c r="O604" s="72"/>
      <c r="P604" s="72"/>
      <c r="Q604" s="62"/>
    </row>
    <row r="605" spans="9:17" x14ac:dyDescent="0.3">
      <c r="I605" s="72"/>
      <c r="J605" s="62"/>
      <c r="K605" s="60"/>
      <c r="L605" s="72"/>
      <c r="M605" s="72"/>
      <c r="N605" s="72"/>
      <c r="O605" s="72"/>
      <c r="P605" s="72"/>
      <c r="Q605" s="62"/>
    </row>
    <row r="606" spans="9:17" x14ac:dyDescent="0.3">
      <c r="I606" s="72"/>
      <c r="J606" s="62"/>
      <c r="K606" s="60"/>
      <c r="L606" s="72"/>
      <c r="M606" s="72"/>
      <c r="N606" s="72"/>
      <c r="O606" s="72"/>
      <c r="P606" s="72"/>
      <c r="Q606" s="62"/>
    </row>
    <row r="607" spans="9:17" x14ac:dyDescent="0.3">
      <c r="I607" s="72"/>
      <c r="J607" s="62"/>
      <c r="K607" s="60"/>
      <c r="L607" s="72"/>
      <c r="M607" s="72"/>
      <c r="N607" s="72"/>
      <c r="O607" s="72"/>
      <c r="P607" s="72"/>
      <c r="Q607" s="62"/>
    </row>
    <row r="608" spans="9:17" x14ac:dyDescent="0.3">
      <c r="I608" s="72"/>
      <c r="J608" s="62"/>
      <c r="K608" s="60"/>
      <c r="L608" s="72"/>
      <c r="M608" s="72"/>
      <c r="N608" s="72"/>
      <c r="O608" s="72"/>
      <c r="P608" s="72"/>
      <c r="Q608" s="62"/>
    </row>
    <row r="609" spans="9:17" x14ac:dyDescent="0.3">
      <c r="I609" s="72"/>
      <c r="J609" s="62"/>
      <c r="K609" s="60"/>
      <c r="L609" s="72"/>
      <c r="M609" s="72"/>
      <c r="N609" s="72"/>
      <c r="O609" s="72"/>
      <c r="P609" s="72"/>
      <c r="Q609" s="62"/>
    </row>
    <row r="610" spans="9:17" x14ac:dyDescent="0.3">
      <c r="I610" s="72"/>
      <c r="J610" s="62"/>
      <c r="K610" s="60"/>
      <c r="L610" s="72"/>
      <c r="M610" s="72"/>
      <c r="N610" s="72"/>
      <c r="O610" s="72"/>
      <c r="P610" s="72"/>
      <c r="Q610" s="62"/>
    </row>
    <row r="611" spans="9:17" x14ac:dyDescent="0.3">
      <c r="I611" s="72"/>
      <c r="J611" s="62"/>
      <c r="K611" s="60"/>
      <c r="L611" s="72"/>
      <c r="M611" s="72"/>
      <c r="N611" s="72"/>
      <c r="O611" s="72"/>
      <c r="P611" s="72"/>
      <c r="Q611" s="62"/>
    </row>
    <row r="612" spans="9:17" x14ac:dyDescent="0.3">
      <c r="I612" s="72"/>
      <c r="J612" s="62"/>
      <c r="K612" s="60"/>
      <c r="L612" s="72"/>
      <c r="M612" s="72"/>
      <c r="N612" s="72"/>
      <c r="O612" s="72"/>
      <c r="P612" s="72"/>
      <c r="Q612" s="62"/>
    </row>
    <row r="613" spans="9:17" x14ac:dyDescent="0.3">
      <c r="I613" s="72"/>
      <c r="J613" s="62"/>
      <c r="K613" s="60"/>
      <c r="L613" s="72"/>
      <c r="M613" s="72"/>
      <c r="N613" s="72"/>
      <c r="O613" s="72"/>
      <c r="P613" s="72"/>
      <c r="Q613" s="62"/>
    </row>
    <row r="614" spans="9:17" x14ac:dyDescent="0.3">
      <c r="I614" s="72"/>
      <c r="J614" s="62"/>
      <c r="K614" s="60"/>
      <c r="L614" s="72"/>
      <c r="M614" s="72"/>
      <c r="N614" s="72"/>
      <c r="O614" s="72"/>
      <c r="P614" s="72"/>
      <c r="Q614" s="62"/>
    </row>
    <row r="615" spans="9:17" x14ac:dyDescent="0.3">
      <c r="I615" s="72"/>
      <c r="J615" s="62"/>
      <c r="K615" s="60"/>
      <c r="L615" s="72"/>
      <c r="M615" s="72"/>
      <c r="N615" s="72"/>
      <c r="O615" s="72"/>
      <c r="P615" s="72"/>
      <c r="Q615" s="62"/>
    </row>
    <row r="616" spans="9:17" x14ac:dyDescent="0.3">
      <c r="I616" s="72"/>
      <c r="J616" s="62"/>
      <c r="K616" s="60"/>
      <c r="L616" s="72"/>
      <c r="M616" s="72"/>
      <c r="N616" s="72"/>
      <c r="O616" s="72"/>
      <c r="P616" s="72"/>
      <c r="Q616" s="62"/>
    </row>
    <row r="617" spans="9:17" x14ac:dyDescent="0.3">
      <c r="I617" s="72"/>
      <c r="J617" s="62"/>
      <c r="K617" s="60"/>
      <c r="L617" s="72"/>
      <c r="M617" s="72"/>
      <c r="N617" s="72"/>
      <c r="O617" s="72"/>
      <c r="P617" s="72"/>
      <c r="Q617" s="62"/>
    </row>
    <row r="618" spans="9:17" x14ac:dyDescent="0.3">
      <c r="I618" s="72"/>
      <c r="J618" s="62"/>
      <c r="K618" s="60"/>
      <c r="L618" s="72"/>
      <c r="M618" s="72"/>
      <c r="N618" s="72"/>
      <c r="O618" s="72"/>
      <c r="P618" s="72"/>
      <c r="Q618" s="62"/>
    </row>
    <row r="619" spans="9:17" x14ac:dyDescent="0.3">
      <c r="I619" s="72"/>
      <c r="J619" s="62"/>
      <c r="K619" s="60"/>
      <c r="L619" s="72"/>
      <c r="M619" s="72"/>
      <c r="N619" s="72"/>
      <c r="O619" s="72"/>
      <c r="P619" s="72"/>
      <c r="Q619" s="62"/>
    </row>
    <row r="620" spans="9:17" x14ac:dyDescent="0.3">
      <c r="I620" s="72"/>
      <c r="J620" s="62"/>
      <c r="K620" s="60"/>
      <c r="L620" s="72"/>
      <c r="M620" s="72"/>
      <c r="N620" s="72"/>
      <c r="O620" s="72"/>
      <c r="P620" s="72"/>
      <c r="Q620" s="62"/>
    </row>
    <row r="621" spans="9:17" x14ac:dyDescent="0.3">
      <c r="I621" s="72"/>
      <c r="J621" s="62"/>
      <c r="K621" s="60"/>
      <c r="L621" s="72"/>
      <c r="M621" s="72"/>
      <c r="N621" s="72"/>
      <c r="O621" s="72"/>
      <c r="P621" s="72"/>
      <c r="Q621" s="62"/>
    </row>
    <row r="622" spans="9:17" x14ac:dyDescent="0.3">
      <c r="I622" s="72"/>
      <c r="J622" s="62"/>
      <c r="K622" s="60"/>
      <c r="L622" s="72"/>
      <c r="M622" s="72"/>
      <c r="N622" s="72"/>
      <c r="O622" s="72"/>
      <c r="P622" s="72"/>
      <c r="Q622" s="62"/>
    </row>
    <row r="623" spans="9:17" x14ac:dyDescent="0.3">
      <c r="I623" s="72"/>
      <c r="J623" s="62"/>
      <c r="K623" s="60"/>
      <c r="L623" s="72"/>
      <c r="M623" s="72"/>
      <c r="N623" s="72"/>
      <c r="O623" s="72"/>
      <c r="P623" s="72"/>
      <c r="Q623" s="62"/>
    </row>
    <row r="624" spans="9:17" x14ac:dyDescent="0.3">
      <c r="I624" s="72"/>
      <c r="J624" s="62"/>
      <c r="K624" s="60"/>
      <c r="L624" s="72"/>
      <c r="M624" s="72"/>
      <c r="N624" s="72"/>
      <c r="O624" s="72"/>
      <c r="P624" s="72"/>
      <c r="Q624" s="62"/>
    </row>
    <row r="625" spans="9:17" x14ac:dyDescent="0.3">
      <c r="I625" s="72"/>
      <c r="J625" s="62"/>
      <c r="K625" s="60"/>
      <c r="L625" s="72"/>
      <c r="M625" s="72"/>
      <c r="N625" s="72"/>
      <c r="O625" s="72"/>
      <c r="P625" s="72"/>
      <c r="Q625" s="62"/>
    </row>
    <row r="626" spans="9:17" x14ac:dyDescent="0.3">
      <c r="I626" s="72"/>
      <c r="J626" s="62"/>
      <c r="K626" s="60"/>
      <c r="L626" s="72"/>
      <c r="M626" s="72"/>
      <c r="N626" s="72"/>
      <c r="O626" s="72"/>
      <c r="P626" s="72"/>
      <c r="Q626" s="62"/>
    </row>
    <row r="627" spans="9:17" x14ac:dyDescent="0.3">
      <c r="I627" s="72"/>
      <c r="J627" s="62"/>
      <c r="K627" s="60"/>
      <c r="L627" s="72"/>
      <c r="M627" s="72"/>
      <c r="N627" s="72"/>
      <c r="O627" s="72"/>
      <c r="P627" s="72"/>
      <c r="Q627" s="62"/>
    </row>
    <row r="628" spans="9:17" x14ac:dyDescent="0.3">
      <c r="I628" s="72"/>
      <c r="J628" s="62"/>
      <c r="K628" s="60"/>
      <c r="L628" s="72"/>
      <c r="M628" s="72"/>
      <c r="N628" s="72"/>
      <c r="O628" s="72"/>
      <c r="P628" s="72"/>
      <c r="Q628" s="62"/>
    </row>
    <row r="629" spans="9:17" x14ac:dyDescent="0.3">
      <c r="I629" s="72"/>
      <c r="J629" s="62"/>
      <c r="K629" s="60"/>
      <c r="L629" s="72"/>
      <c r="M629" s="72"/>
      <c r="N629" s="72"/>
      <c r="O629" s="72"/>
      <c r="P629" s="72"/>
      <c r="Q629" s="62"/>
    </row>
    <row r="630" spans="9:17" x14ac:dyDescent="0.3">
      <c r="I630" s="72"/>
      <c r="J630" s="62"/>
      <c r="K630" s="60"/>
      <c r="L630" s="72"/>
      <c r="M630" s="72"/>
      <c r="N630" s="72"/>
      <c r="O630" s="72"/>
      <c r="P630" s="72"/>
      <c r="Q630" s="62"/>
    </row>
    <row r="631" spans="9:17" x14ac:dyDescent="0.3">
      <c r="I631" s="72"/>
      <c r="J631" s="62"/>
      <c r="K631" s="60"/>
      <c r="L631" s="72"/>
      <c r="M631" s="72"/>
      <c r="N631" s="72"/>
      <c r="O631" s="72"/>
      <c r="P631" s="72"/>
      <c r="Q631" s="62"/>
    </row>
    <row r="632" spans="9:17" x14ac:dyDescent="0.3">
      <c r="I632" s="72"/>
      <c r="J632" s="62"/>
      <c r="K632" s="60"/>
      <c r="L632" s="72"/>
      <c r="M632" s="72"/>
      <c r="N632" s="72"/>
      <c r="O632" s="72"/>
      <c r="P632" s="72"/>
      <c r="Q632" s="62"/>
    </row>
    <row r="633" spans="9:17" x14ac:dyDescent="0.3">
      <c r="I633" s="72"/>
      <c r="J633" s="62"/>
      <c r="K633" s="60"/>
      <c r="L633" s="72"/>
      <c r="M633" s="72"/>
      <c r="N633" s="72"/>
      <c r="O633" s="72"/>
      <c r="P633" s="72"/>
      <c r="Q633" s="62"/>
    </row>
    <row r="634" spans="9:17" x14ac:dyDescent="0.3">
      <c r="I634" s="72"/>
      <c r="J634" s="62"/>
      <c r="K634" s="60"/>
      <c r="L634" s="72"/>
      <c r="M634" s="72"/>
      <c r="N634" s="72"/>
      <c r="O634" s="72"/>
      <c r="P634" s="72"/>
      <c r="Q634" s="62"/>
    </row>
    <row r="635" spans="9:17" x14ac:dyDescent="0.3">
      <c r="I635" s="72"/>
      <c r="J635" s="62"/>
      <c r="K635" s="60"/>
      <c r="L635" s="72"/>
      <c r="M635" s="72"/>
      <c r="N635" s="72"/>
      <c r="O635" s="72"/>
      <c r="P635" s="72"/>
      <c r="Q635" s="62"/>
    </row>
    <row r="636" spans="9:17" x14ac:dyDescent="0.3">
      <c r="I636" s="72"/>
      <c r="J636" s="62"/>
      <c r="K636" s="60"/>
      <c r="L636" s="72"/>
      <c r="M636" s="72"/>
      <c r="N636" s="72"/>
      <c r="O636" s="72"/>
      <c r="P636" s="72"/>
      <c r="Q636" s="62"/>
    </row>
    <row r="637" spans="9:17" x14ac:dyDescent="0.3">
      <c r="I637" s="72"/>
      <c r="J637" s="62"/>
      <c r="K637" s="60"/>
      <c r="L637" s="72"/>
      <c r="M637" s="72"/>
      <c r="N637" s="72"/>
      <c r="O637" s="72"/>
      <c r="P637" s="72"/>
      <c r="Q637" s="62"/>
    </row>
    <row r="638" spans="9:17" x14ac:dyDescent="0.3">
      <c r="I638" s="72"/>
      <c r="J638" s="62"/>
      <c r="K638" s="60"/>
      <c r="L638" s="72"/>
      <c r="M638" s="72"/>
      <c r="N638" s="72"/>
      <c r="O638" s="72"/>
      <c r="P638" s="72"/>
      <c r="Q638" s="62"/>
    </row>
    <row r="639" spans="9:17" x14ac:dyDescent="0.3">
      <c r="I639" s="72"/>
      <c r="J639" s="62"/>
      <c r="K639" s="60"/>
      <c r="L639" s="72"/>
      <c r="M639" s="72"/>
      <c r="N639" s="72"/>
      <c r="O639" s="72"/>
      <c r="P639" s="72"/>
      <c r="Q639" s="62"/>
    </row>
    <row r="640" spans="9:17" x14ac:dyDescent="0.3">
      <c r="I640" s="72"/>
      <c r="J640" s="62"/>
      <c r="K640" s="60"/>
      <c r="L640" s="72"/>
      <c r="M640" s="72"/>
      <c r="N640" s="72"/>
      <c r="O640" s="72"/>
      <c r="P640" s="72"/>
      <c r="Q640" s="62"/>
    </row>
    <row r="641" spans="9:17" x14ac:dyDescent="0.3">
      <c r="I641" s="72"/>
      <c r="J641" s="62"/>
      <c r="K641" s="60"/>
      <c r="L641" s="72"/>
      <c r="M641" s="72"/>
      <c r="N641" s="72"/>
      <c r="O641" s="72"/>
      <c r="P641" s="72"/>
      <c r="Q641" s="62"/>
    </row>
    <row r="642" spans="9:17" x14ac:dyDescent="0.3">
      <c r="I642" s="72"/>
      <c r="J642" s="62"/>
      <c r="K642" s="60"/>
      <c r="L642" s="72"/>
      <c r="M642" s="72"/>
      <c r="N642" s="72"/>
      <c r="O642" s="72"/>
      <c r="P642" s="72"/>
      <c r="Q642" s="62"/>
    </row>
    <row r="643" spans="9:17" x14ac:dyDescent="0.3">
      <c r="I643" s="72"/>
      <c r="J643" s="62"/>
      <c r="K643" s="60"/>
      <c r="L643" s="72"/>
      <c r="M643" s="72"/>
      <c r="N643" s="72"/>
      <c r="O643" s="72"/>
      <c r="P643" s="72"/>
      <c r="Q643" s="62"/>
    </row>
    <row r="644" spans="9:17" x14ac:dyDescent="0.3">
      <c r="I644" s="72"/>
      <c r="J644" s="62"/>
      <c r="K644" s="60"/>
      <c r="L644" s="72"/>
      <c r="M644" s="72"/>
      <c r="N644" s="72"/>
      <c r="O644" s="72"/>
      <c r="P644" s="72"/>
      <c r="Q644" s="62"/>
    </row>
    <row r="645" spans="9:17" x14ac:dyDescent="0.3">
      <c r="I645" s="72"/>
      <c r="J645" s="62"/>
      <c r="K645" s="60"/>
      <c r="L645" s="72"/>
      <c r="M645" s="72"/>
      <c r="N645" s="72"/>
      <c r="O645" s="72"/>
      <c r="P645" s="72"/>
      <c r="Q645" s="62"/>
    </row>
    <row r="646" spans="9:17" x14ac:dyDescent="0.3">
      <c r="I646" s="72"/>
      <c r="J646" s="62"/>
      <c r="K646" s="60"/>
      <c r="L646" s="72"/>
      <c r="M646" s="72"/>
      <c r="N646" s="72"/>
      <c r="O646" s="72"/>
      <c r="P646" s="72"/>
      <c r="Q646" s="62"/>
    </row>
    <row r="647" spans="9:17" x14ac:dyDescent="0.3">
      <c r="I647" s="72"/>
      <c r="J647" s="62"/>
      <c r="K647" s="60"/>
      <c r="L647" s="72"/>
      <c r="M647" s="72"/>
      <c r="N647" s="72"/>
      <c r="O647" s="72"/>
      <c r="P647" s="72"/>
      <c r="Q647" s="62"/>
    </row>
    <row r="648" spans="9:17" x14ac:dyDescent="0.3">
      <c r="I648" s="72"/>
      <c r="J648" s="62"/>
      <c r="K648" s="60"/>
      <c r="L648" s="72"/>
      <c r="M648" s="72"/>
      <c r="N648" s="72"/>
      <c r="O648" s="72"/>
      <c r="P648" s="72"/>
      <c r="Q648" s="62"/>
    </row>
    <row r="649" spans="9:17" x14ac:dyDescent="0.3">
      <c r="I649" s="72"/>
      <c r="J649" s="62"/>
      <c r="K649" s="60"/>
      <c r="L649" s="72"/>
      <c r="M649" s="72"/>
      <c r="N649" s="72"/>
      <c r="O649" s="72"/>
      <c r="P649" s="72"/>
      <c r="Q649" s="62"/>
    </row>
    <row r="650" spans="9:17" x14ac:dyDescent="0.3">
      <c r="I650" s="72"/>
      <c r="J650" s="62"/>
      <c r="K650" s="60"/>
      <c r="L650" s="72"/>
      <c r="M650" s="72"/>
      <c r="N650" s="72"/>
      <c r="O650" s="72"/>
      <c r="P650" s="72"/>
      <c r="Q650" s="62"/>
    </row>
    <row r="651" spans="9:17" x14ac:dyDescent="0.3">
      <c r="I651" s="72"/>
      <c r="J651" s="62"/>
      <c r="K651" s="60"/>
      <c r="L651" s="72"/>
      <c r="M651" s="72"/>
      <c r="N651" s="72"/>
      <c r="O651" s="72"/>
      <c r="P651" s="72"/>
      <c r="Q651" s="62"/>
    </row>
    <row r="652" spans="9:17" x14ac:dyDescent="0.3">
      <c r="I652" s="72"/>
      <c r="J652" s="62"/>
      <c r="K652" s="60"/>
      <c r="L652" s="72"/>
      <c r="M652" s="72"/>
      <c r="N652" s="72"/>
      <c r="O652" s="72"/>
      <c r="P652" s="72"/>
      <c r="Q652" s="62"/>
    </row>
    <row r="653" spans="9:17" x14ac:dyDescent="0.3">
      <c r="I653" s="72"/>
      <c r="J653" s="62"/>
      <c r="K653" s="60"/>
      <c r="L653" s="72"/>
      <c r="M653" s="72"/>
      <c r="N653" s="72"/>
      <c r="O653" s="72"/>
      <c r="P653" s="72"/>
      <c r="Q653" s="62"/>
    </row>
    <row r="654" spans="9:17" x14ac:dyDescent="0.3">
      <c r="I654" s="72"/>
      <c r="J654" s="62"/>
      <c r="K654" s="60"/>
      <c r="L654" s="72"/>
      <c r="M654" s="72"/>
      <c r="N654" s="72"/>
      <c r="O654" s="72"/>
      <c r="P654" s="72"/>
      <c r="Q654" s="62"/>
    </row>
    <row r="655" spans="9:17" x14ac:dyDescent="0.3">
      <c r="I655" s="72"/>
      <c r="J655" s="62"/>
      <c r="K655" s="60"/>
      <c r="L655" s="72"/>
      <c r="M655" s="72"/>
      <c r="N655" s="72"/>
      <c r="O655" s="72"/>
      <c r="P655" s="72"/>
      <c r="Q655" s="62"/>
    </row>
    <row r="656" spans="9:17" x14ac:dyDescent="0.3">
      <c r="I656" s="72"/>
      <c r="J656" s="62"/>
      <c r="K656" s="60"/>
      <c r="L656" s="72"/>
      <c r="M656" s="72"/>
      <c r="N656" s="72"/>
      <c r="O656" s="72"/>
      <c r="P656" s="72"/>
      <c r="Q656" s="62"/>
    </row>
    <row r="657" spans="9:17" x14ac:dyDescent="0.3">
      <c r="I657" s="72"/>
      <c r="J657" s="62"/>
      <c r="K657" s="60"/>
      <c r="L657" s="72"/>
      <c r="M657" s="72"/>
      <c r="N657" s="72"/>
      <c r="O657" s="72"/>
      <c r="P657" s="72"/>
      <c r="Q657" s="62"/>
    </row>
    <row r="658" spans="9:17" x14ac:dyDescent="0.3">
      <c r="I658" s="72"/>
      <c r="J658" s="62"/>
      <c r="K658" s="60"/>
      <c r="L658" s="72"/>
      <c r="M658" s="72"/>
      <c r="N658" s="72"/>
      <c r="O658" s="72"/>
      <c r="P658" s="72"/>
      <c r="Q658" s="62"/>
    </row>
    <row r="659" spans="9:17" x14ac:dyDescent="0.3">
      <c r="I659" s="72"/>
      <c r="J659" s="62"/>
      <c r="K659" s="60"/>
      <c r="L659" s="72"/>
      <c r="M659" s="72"/>
      <c r="N659" s="72"/>
      <c r="O659" s="72"/>
      <c r="P659" s="72"/>
      <c r="Q659" s="62"/>
    </row>
    <row r="660" spans="9:17" x14ac:dyDescent="0.3">
      <c r="I660" s="72"/>
      <c r="J660" s="62"/>
      <c r="K660" s="60"/>
      <c r="L660" s="72"/>
      <c r="M660" s="72"/>
      <c r="N660" s="72"/>
      <c r="O660" s="72"/>
      <c r="P660" s="72"/>
      <c r="Q660" s="62"/>
    </row>
    <row r="661" spans="9:17" x14ac:dyDescent="0.3">
      <c r="I661" s="72"/>
      <c r="J661" s="62"/>
      <c r="K661" s="60"/>
      <c r="L661" s="72"/>
      <c r="M661" s="72"/>
      <c r="N661" s="72"/>
      <c r="O661" s="72"/>
      <c r="P661" s="72"/>
      <c r="Q661" s="62"/>
    </row>
    <row r="662" spans="9:17" x14ac:dyDescent="0.3">
      <c r="I662" s="72"/>
      <c r="J662" s="62"/>
      <c r="K662" s="60"/>
      <c r="L662" s="72"/>
      <c r="M662" s="72"/>
      <c r="N662" s="72"/>
      <c r="O662" s="72"/>
      <c r="P662" s="72"/>
      <c r="Q662" s="62"/>
    </row>
    <row r="663" spans="9:17" x14ac:dyDescent="0.3">
      <c r="I663" s="72"/>
      <c r="J663" s="62"/>
      <c r="K663" s="60"/>
      <c r="L663" s="72"/>
      <c r="M663" s="72"/>
      <c r="N663" s="72"/>
      <c r="O663" s="72"/>
      <c r="P663" s="72"/>
      <c r="Q663" s="62"/>
    </row>
    <row r="664" spans="9:17" x14ac:dyDescent="0.3">
      <c r="I664" s="72"/>
      <c r="J664" s="62"/>
      <c r="K664" s="60"/>
      <c r="L664" s="72"/>
      <c r="M664" s="72"/>
      <c r="N664" s="72"/>
      <c r="O664" s="72"/>
      <c r="P664" s="72"/>
      <c r="Q664" s="62"/>
    </row>
    <row r="665" spans="9:17" x14ac:dyDescent="0.3">
      <c r="I665" s="72"/>
      <c r="J665" s="62"/>
      <c r="K665" s="60"/>
      <c r="L665" s="72"/>
      <c r="M665" s="72"/>
      <c r="N665" s="72"/>
      <c r="O665" s="72"/>
      <c r="P665" s="72"/>
      <c r="Q665" s="62"/>
    </row>
    <row r="666" spans="9:17" x14ac:dyDescent="0.3">
      <c r="I666" s="72"/>
      <c r="J666" s="62"/>
      <c r="K666" s="60"/>
      <c r="L666" s="72"/>
      <c r="M666" s="72"/>
      <c r="N666" s="72"/>
      <c r="O666" s="72"/>
      <c r="P666" s="72"/>
      <c r="Q666" s="62"/>
    </row>
    <row r="667" spans="9:17" x14ac:dyDescent="0.3">
      <c r="I667" s="72"/>
      <c r="J667" s="62"/>
      <c r="K667" s="60"/>
      <c r="L667" s="72"/>
      <c r="M667" s="72"/>
      <c r="N667" s="72"/>
      <c r="O667" s="72"/>
      <c r="P667" s="72"/>
      <c r="Q667" s="62"/>
    </row>
    <row r="668" spans="9:17" x14ac:dyDescent="0.3">
      <c r="I668" s="72"/>
      <c r="J668" s="62"/>
      <c r="K668" s="60"/>
      <c r="L668" s="72"/>
      <c r="M668" s="72"/>
      <c r="N668" s="72"/>
      <c r="O668" s="72"/>
      <c r="P668" s="72"/>
      <c r="Q668" s="62"/>
    </row>
    <row r="669" spans="9:17" x14ac:dyDescent="0.3">
      <c r="I669" s="72"/>
      <c r="J669" s="62"/>
      <c r="K669" s="60"/>
      <c r="L669" s="72"/>
      <c r="M669" s="72"/>
      <c r="N669" s="72"/>
      <c r="O669" s="72"/>
      <c r="P669" s="72"/>
      <c r="Q669" s="62"/>
    </row>
    <row r="670" spans="9:17" x14ac:dyDescent="0.3">
      <c r="I670" s="72"/>
      <c r="J670" s="62"/>
      <c r="K670" s="60"/>
      <c r="L670" s="72"/>
      <c r="M670" s="72"/>
      <c r="N670" s="72"/>
      <c r="O670" s="72"/>
      <c r="P670" s="72"/>
      <c r="Q670" s="62"/>
    </row>
    <row r="671" spans="9:17" x14ac:dyDescent="0.3">
      <c r="I671" s="72"/>
      <c r="J671" s="62"/>
      <c r="K671" s="60"/>
      <c r="L671" s="72"/>
      <c r="M671" s="72"/>
      <c r="N671" s="72"/>
      <c r="O671" s="72"/>
      <c r="P671" s="72"/>
      <c r="Q671" s="62"/>
    </row>
    <row r="672" spans="9:17" x14ac:dyDescent="0.3">
      <c r="I672" s="72"/>
      <c r="J672" s="62"/>
      <c r="K672" s="60"/>
      <c r="L672" s="72"/>
      <c r="M672" s="72"/>
      <c r="N672" s="72"/>
      <c r="O672" s="72"/>
      <c r="P672" s="72"/>
      <c r="Q672" s="62"/>
    </row>
    <row r="673" spans="9:17" x14ac:dyDescent="0.3">
      <c r="I673" s="72"/>
      <c r="J673" s="62"/>
      <c r="K673" s="60"/>
      <c r="L673" s="72"/>
      <c r="M673" s="72"/>
      <c r="N673" s="72"/>
      <c r="O673" s="72"/>
      <c r="P673" s="72"/>
      <c r="Q673" s="62"/>
    </row>
    <row r="674" spans="9:17" x14ac:dyDescent="0.3">
      <c r="I674" s="72"/>
      <c r="J674" s="62"/>
      <c r="K674" s="60"/>
      <c r="L674" s="72"/>
      <c r="M674" s="72"/>
      <c r="N674" s="72"/>
      <c r="O674" s="72"/>
      <c r="P674" s="72"/>
      <c r="Q674" s="62"/>
    </row>
    <row r="675" spans="9:17" x14ac:dyDescent="0.3">
      <c r="I675" s="72"/>
      <c r="J675" s="62"/>
      <c r="K675" s="60"/>
      <c r="L675" s="72"/>
      <c r="M675" s="72"/>
      <c r="N675" s="72"/>
      <c r="O675" s="72"/>
      <c r="P675" s="72"/>
      <c r="Q675" s="62"/>
    </row>
    <row r="676" spans="9:17" x14ac:dyDescent="0.3">
      <c r="I676" s="72"/>
      <c r="J676" s="62"/>
      <c r="K676" s="60"/>
      <c r="L676" s="72"/>
      <c r="M676" s="72"/>
      <c r="N676" s="72"/>
      <c r="O676" s="72"/>
      <c r="P676" s="72"/>
      <c r="Q676" s="62"/>
    </row>
    <row r="677" spans="9:17" x14ac:dyDescent="0.3">
      <c r="I677" s="72"/>
      <c r="J677" s="62"/>
      <c r="K677" s="60"/>
      <c r="L677" s="72"/>
      <c r="M677" s="72"/>
      <c r="N677" s="72"/>
      <c r="O677" s="72"/>
      <c r="P677" s="72"/>
      <c r="Q677" s="62"/>
    </row>
    <row r="678" spans="9:17" x14ac:dyDescent="0.3">
      <c r="I678" s="72"/>
      <c r="J678" s="62"/>
      <c r="K678" s="60"/>
      <c r="L678" s="72"/>
      <c r="M678" s="72"/>
      <c r="N678" s="72"/>
      <c r="O678" s="72"/>
      <c r="P678" s="72"/>
      <c r="Q678" s="62"/>
    </row>
    <row r="679" spans="9:17" x14ac:dyDescent="0.3">
      <c r="I679" s="72"/>
      <c r="J679" s="62"/>
      <c r="K679" s="60"/>
      <c r="L679" s="72"/>
      <c r="M679" s="72"/>
      <c r="N679" s="72"/>
      <c r="O679" s="72"/>
      <c r="P679" s="72"/>
      <c r="Q679" s="62"/>
    </row>
    <row r="680" spans="9:17" x14ac:dyDescent="0.3">
      <c r="I680" s="72"/>
      <c r="J680" s="62"/>
      <c r="K680" s="60"/>
      <c r="L680" s="72"/>
      <c r="M680" s="72"/>
      <c r="N680" s="72"/>
      <c r="O680" s="72"/>
      <c r="P680" s="72"/>
      <c r="Q680" s="62"/>
    </row>
    <row r="681" spans="9:17" x14ac:dyDescent="0.3">
      <c r="I681" s="72"/>
      <c r="J681" s="62"/>
      <c r="K681" s="60"/>
      <c r="L681" s="72"/>
      <c r="M681" s="72"/>
      <c r="N681" s="72"/>
      <c r="O681" s="72"/>
      <c r="P681" s="72"/>
      <c r="Q681" s="62"/>
    </row>
    <row r="682" spans="9:17" x14ac:dyDescent="0.3">
      <c r="I682" s="72"/>
      <c r="J682" s="62"/>
      <c r="K682" s="60"/>
      <c r="L682" s="72"/>
      <c r="M682" s="72"/>
      <c r="N682" s="72"/>
      <c r="O682" s="72"/>
      <c r="P682" s="72"/>
      <c r="Q682" s="62"/>
    </row>
    <row r="683" spans="9:17" x14ac:dyDescent="0.3">
      <c r="I683" s="72"/>
      <c r="J683" s="62"/>
      <c r="K683" s="60"/>
      <c r="L683" s="72"/>
      <c r="M683" s="72"/>
      <c r="N683" s="72"/>
      <c r="O683" s="72"/>
      <c r="P683" s="72"/>
      <c r="Q683" s="62"/>
    </row>
    <row r="684" spans="9:17" x14ac:dyDescent="0.3">
      <c r="I684" s="72"/>
      <c r="J684" s="62"/>
      <c r="K684" s="60"/>
      <c r="L684" s="72"/>
      <c r="M684" s="72"/>
      <c r="N684" s="72"/>
      <c r="O684" s="72"/>
      <c r="P684" s="72"/>
      <c r="Q684" s="62"/>
    </row>
    <row r="685" spans="9:17" x14ac:dyDescent="0.3">
      <c r="I685" s="72"/>
      <c r="J685" s="62"/>
      <c r="K685" s="60"/>
      <c r="L685" s="72"/>
      <c r="M685" s="72"/>
      <c r="N685" s="72"/>
      <c r="O685" s="72"/>
      <c r="P685" s="72"/>
      <c r="Q685" s="62"/>
    </row>
    <row r="686" spans="9:17" x14ac:dyDescent="0.3">
      <c r="I686" s="72"/>
      <c r="J686" s="62"/>
      <c r="K686" s="60"/>
      <c r="L686" s="72"/>
      <c r="M686" s="72"/>
      <c r="N686" s="72"/>
      <c r="O686" s="72"/>
      <c r="P686" s="72"/>
      <c r="Q686" s="62"/>
    </row>
    <row r="687" spans="9:17" x14ac:dyDescent="0.3">
      <c r="I687" s="72"/>
      <c r="J687" s="62"/>
      <c r="K687" s="60"/>
      <c r="L687" s="72"/>
      <c r="M687" s="72"/>
      <c r="N687" s="72"/>
      <c r="O687" s="72"/>
      <c r="P687" s="72"/>
      <c r="Q687" s="62"/>
    </row>
    <row r="688" spans="9:17" x14ac:dyDescent="0.3">
      <c r="I688" s="72"/>
      <c r="J688" s="62"/>
      <c r="K688" s="60"/>
      <c r="L688" s="72"/>
      <c r="M688" s="72"/>
      <c r="N688" s="72"/>
      <c r="O688" s="72"/>
      <c r="P688" s="72"/>
      <c r="Q688" s="62"/>
    </row>
    <row r="689" spans="9:17" x14ac:dyDescent="0.3">
      <c r="I689" s="72"/>
      <c r="J689" s="62"/>
      <c r="K689" s="60"/>
      <c r="L689" s="72"/>
      <c r="M689" s="72"/>
      <c r="N689" s="72"/>
      <c r="O689" s="72"/>
      <c r="P689" s="72"/>
      <c r="Q689" s="62"/>
    </row>
    <row r="690" spans="9:17" x14ac:dyDescent="0.3">
      <c r="I690" s="72"/>
      <c r="J690" s="62"/>
      <c r="K690" s="60"/>
      <c r="L690" s="72"/>
      <c r="M690" s="72"/>
      <c r="N690" s="72"/>
      <c r="O690" s="72"/>
      <c r="P690" s="72"/>
      <c r="Q690" s="62"/>
    </row>
    <row r="691" spans="9:17" x14ac:dyDescent="0.3">
      <c r="I691" s="72"/>
      <c r="J691" s="62"/>
      <c r="K691" s="60"/>
      <c r="L691" s="72"/>
      <c r="M691" s="72"/>
      <c r="N691" s="72"/>
      <c r="O691" s="72"/>
      <c r="P691" s="72"/>
      <c r="Q691" s="62"/>
    </row>
    <row r="692" spans="9:17" x14ac:dyDescent="0.3">
      <c r="I692" s="72"/>
      <c r="J692" s="62"/>
      <c r="K692" s="60"/>
      <c r="L692" s="72"/>
      <c r="M692" s="72"/>
      <c r="N692" s="72"/>
      <c r="O692" s="72"/>
      <c r="P692" s="72"/>
      <c r="Q692" s="62"/>
    </row>
    <row r="693" spans="9:17" x14ac:dyDescent="0.3">
      <c r="I693" s="72"/>
      <c r="J693" s="62"/>
      <c r="K693" s="60"/>
      <c r="L693" s="72"/>
      <c r="M693" s="72"/>
      <c r="N693" s="72"/>
      <c r="O693" s="72"/>
      <c r="P693" s="72"/>
      <c r="Q693" s="62"/>
    </row>
    <row r="694" spans="9:17" x14ac:dyDescent="0.3">
      <c r="I694" s="72"/>
      <c r="J694" s="62"/>
      <c r="K694" s="60"/>
      <c r="L694" s="72"/>
      <c r="M694" s="72"/>
      <c r="N694" s="72"/>
      <c r="O694" s="72"/>
      <c r="P694" s="72"/>
      <c r="Q694" s="62"/>
    </row>
    <row r="695" spans="9:17" x14ac:dyDescent="0.3">
      <c r="I695" s="72"/>
      <c r="J695" s="62"/>
      <c r="K695" s="60"/>
      <c r="L695" s="72"/>
      <c r="M695" s="72"/>
      <c r="N695" s="72"/>
      <c r="O695" s="72"/>
      <c r="P695" s="72"/>
      <c r="Q695" s="62"/>
    </row>
    <row r="696" spans="9:17" x14ac:dyDescent="0.3">
      <c r="I696" s="72"/>
      <c r="J696" s="62"/>
      <c r="K696" s="60"/>
      <c r="L696" s="72"/>
      <c r="M696" s="72"/>
      <c r="N696" s="72"/>
      <c r="O696" s="72"/>
      <c r="P696" s="72"/>
      <c r="Q696" s="62"/>
    </row>
    <row r="697" spans="9:17" x14ac:dyDescent="0.3">
      <c r="I697" s="72"/>
      <c r="J697" s="62"/>
      <c r="K697" s="60"/>
      <c r="L697" s="72"/>
      <c r="M697" s="72"/>
      <c r="N697" s="72"/>
      <c r="O697" s="72"/>
      <c r="P697" s="72"/>
      <c r="Q697" s="62"/>
    </row>
    <row r="698" spans="9:17" x14ac:dyDescent="0.3">
      <c r="I698" s="72"/>
      <c r="J698" s="62"/>
      <c r="K698" s="60"/>
      <c r="L698" s="72"/>
      <c r="M698" s="72"/>
      <c r="N698" s="72"/>
      <c r="O698" s="72"/>
      <c r="P698" s="72"/>
      <c r="Q698" s="62"/>
    </row>
    <row r="699" spans="9:17" x14ac:dyDescent="0.3">
      <c r="I699" s="72"/>
      <c r="J699" s="62"/>
      <c r="K699" s="60"/>
      <c r="L699" s="72"/>
      <c r="M699" s="72"/>
      <c r="N699" s="72"/>
      <c r="O699" s="72"/>
      <c r="P699" s="72"/>
      <c r="Q699" s="62"/>
    </row>
    <row r="700" spans="9:17" x14ac:dyDescent="0.3">
      <c r="I700" s="72"/>
      <c r="J700" s="62"/>
      <c r="K700" s="60"/>
      <c r="L700" s="72"/>
      <c r="M700" s="72"/>
      <c r="N700" s="72"/>
      <c r="O700" s="72"/>
      <c r="P700" s="72"/>
      <c r="Q700" s="62"/>
    </row>
    <row r="701" spans="9:17" x14ac:dyDescent="0.3">
      <c r="I701" s="72"/>
      <c r="J701" s="62"/>
      <c r="K701" s="60"/>
      <c r="L701" s="72"/>
      <c r="M701" s="72"/>
      <c r="N701" s="72"/>
      <c r="O701" s="72"/>
      <c r="P701" s="72"/>
      <c r="Q701" s="62"/>
    </row>
    <row r="702" spans="9:17" x14ac:dyDescent="0.3">
      <c r="I702" s="72"/>
      <c r="J702" s="62"/>
      <c r="K702" s="60"/>
      <c r="L702" s="72"/>
      <c r="M702" s="72"/>
      <c r="N702" s="72"/>
      <c r="O702" s="72"/>
      <c r="P702" s="72"/>
      <c r="Q702" s="62"/>
    </row>
    <row r="703" spans="9:17" x14ac:dyDescent="0.3">
      <c r="I703" s="72"/>
      <c r="J703" s="62"/>
      <c r="K703" s="60"/>
      <c r="L703" s="72"/>
      <c r="M703" s="72"/>
      <c r="N703" s="72"/>
      <c r="O703" s="72"/>
      <c r="P703" s="72"/>
      <c r="Q703" s="62"/>
    </row>
    <row r="704" spans="9:17" x14ac:dyDescent="0.3">
      <c r="I704" s="72"/>
      <c r="J704" s="62"/>
      <c r="K704" s="60"/>
      <c r="L704" s="72"/>
      <c r="M704" s="72"/>
      <c r="N704" s="72"/>
      <c r="O704" s="72"/>
      <c r="P704" s="72"/>
      <c r="Q704" s="62"/>
    </row>
    <row r="705" spans="9:17" x14ac:dyDescent="0.3">
      <c r="I705" s="72"/>
      <c r="J705" s="62"/>
      <c r="K705" s="60"/>
      <c r="L705" s="72"/>
      <c r="M705" s="72"/>
      <c r="N705" s="72"/>
      <c r="O705" s="72"/>
      <c r="P705" s="72"/>
      <c r="Q705" s="62"/>
    </row>
    <row r="706" spans="9:17" x14ac:dyDescent="0.3">
      <c r="I706" s="72"/>
      <c r="J706" s="62"/>
      <c r="K706" s="60"/>
      <c r="L706" s="72"/>
      <c r="M706" s="72"/>
      <c r="N706" s="72"/>
      <c r="O706" s="72"/>
      <c r="P706" s="72"/>
      <c r="Q706" s="62"/>
    </row>
    <row r="707" spans="9:17" x14ac:dyDescent="0.3">
      <c r="I707" s="72"/>
      <c r="J707" s="62"/>
      <c r="K707" s="60"/>
      <c r="L707" s="72"/>
      <c r="M707" s="72"/>
      <c r="N707" s="72"/>
      <c r="O707" s="72"/>
      <c r="P707" s="72"/>
      <c r="Q707" s="62"/>
    </row>
    <row r="708" spans="9:17" x14ac:dyDescent="0.3">
      <c r="I708" s="72"/>
      <c r="J708" s="62"/>
      <c r="K708" s="60"/>
      <c r="L708" s="72"/>
      <c r="M708" s="72"/>
      <c r="N708" s="72"/>
      <c r="O708" s="72"/>
      <c r="P708" s="72"/>
      <c r="Q708" s="62"/>
    </row>
    <row r="709" spans="9:17" x14ac:dyDescent="0.3">
      <c r="I709" s="72"/>
      <c r="J709" s="62"/>
      <c r="K709" s="60"/>
      <c r="L709" s="72"/>
      <c r="M709" s="72"/>
      <c r="N709" s="72"/>
      <c r="O709" s="72"/>
      <c r="P709" s="72"/>
      <c r="Q709" s="62"/>
    </row>
    <row r="710" spans="9:17" x14ac:dyDescent="0.3">
      <c r="I710" s="72"/>
      <c r="J710" s="62"/>
      <c r="K710" s="60"/>
      <c r="L710" s="72"/>
      <c r="M710" s="72"/>
      <c r="N710" s="72"/>
      <c r="O710" s="72"/>
      <c r="P710" s="72"/>
      <c r="Q710" s="62"/>
    </row>
    <row r="711" spans="9:17" x14ac:dyDescent="0.3">
      <c r="I711" s="72"/>
      <c r="J711" s="62"/>
      <c r="K711" s="60"/>
      <c r="L711" s="72"/>
      <c r="M711" s="72"/>
      <c r="N711" s="72"/>
      <c r="O711" s="72"/>
      <c r="P711" s="72"/>
      <c r="Q711" s="62"/>
    </row>
    <row r="712" spans="9:17" x14ac:dyDescent="0.3">
      <c r="I712" s="72"/>
      <c r="J712" s="62"/>
      <c r="K712" s="60"/>
      <c r="L712" s="72"/>
      <c r="M712" s="72"/>
      <c r="N712" s="72"/>
      <c r="O712" s="72"/>
      <c r="P712" s="72"/>
      <c r="Q712" s="62"/>
    </row>
    <row r="713" spans="9:17" x14ac:dyDescent="0.3">
      <c r="I713" s="72"/>
      <c r="J713" s="62"/>
      <c r="K713" s="60"/>
      <c r="L713" s="72"/>
      <c r="M713" s="72"/>
      <c r="N713" s="72"/>
      <c r="O713" s="72"/>
      <c r="P713" s="72"/>
      <c r="Q713" s="62"/>
    </row>
    <row r="714" spans="9:17" x14ac:dyDescent="0.3">
      <c r="I714" s="72"/>
      <c r="J714" s="62"/>
      <c r="K714" s="60"/>
      <c r="L714" s="72"/>
      <c r="M714" s="72"/>
      <c r="N714" s="72"/>
      <c r="O714" s="72"/>
      <c r="P714" s="72"/>
      <c r="Q714" s="62"/>
    </row>
    <row r="715" spans="9:17" x14ac:dyDescent="0.3">
      <c r="I715" s="72"/>
      <c r="J715" s="62"/>
      <c r="K715" s="60"/>
      <c r="L715" s="72"/>
      <c r="M715" s="72"/>
      <c r="N715" s="72"/>
      <c r="O715" s="72"/>
      <c r="P715" s="72"/>
      <c r="Q715" s="62"/>
    </row>
    <row r="716" spans="9:17" x14ac:dyDescent="0.3">
      <c r="I716" s="72"/>
      <c r="J716" s="62"/>
      <c r="K716" s="60"/>
      <c r="L716" s="72"/>
      <c r="M716" s="72"/>
      <c r="N716" s="72"/>
      <c r="O716" s="72"/>
      <c r="P716" s="72"/>
      <c r="Q716" s="62"/>
    </row>
    <row r="717" spans="9:17" x14ac:dyDescent="0.3">
      <c r="I717" s="72"/>
      <c r="J717" s="62"/>
      <c r="K717" s="60"/>
      <c r="L717" s="72"/>
      <c r="M717" s="72"/>
      <c r="N717" s="72"/>
      <c r="O717" s="72"/>
      <c r="P717" s="72"/>
      <c r="Q717" s="62"/>
    </row>
    <row r="718" spans="9:17" x14ac:dyDescent="0.3">
      <c r="I718" s="72"/>
      <c r="J718" s="62"/>
      <c r="K718" s="60"/>
      <c r="L718" s="72"/>
      <c r="M718" s="72"/>
      <c r="N718" s="72"/>
      <c r="O718" s="72"/>
      <c r="P718" s="72"/>
      <c r="Q718" s="62"/>
    </row>
    <row r="719" spans="9:17" x14ac:dyDescent="0.3">
      <c r="I719" s="72"/>
      <c r="J719" s="62"/>
      <c r="K719" s="60"/>
      <c r="L719" s="72"/>
      <c r="M719" s="72"/>
      <c r="N719" s="72"/>
      <c r="O719" s="72"/>
      <c r="P719" s="72"/>
      <c r="Q719" s="62"/>
    </row>
    <row r="720" spans="9:17" x14ac:dyDescent="0.3">
      <c r="I720" s="72"/>
      <c r="J720" s="62"/>
      <c r="K720" s="60"/>
      <c r="L720" s="72"/>
      <c r="M720" s="72"/>
      <c r="N720" s="72"/>
      <c r="O720" s="72"/>
      <c r="P720" s="72"/>
      <c r="Q720" s="62"/>
    </row>
    <row r="721" spans="9:17" x14ac:dyDescent="0.3">
      <c r="I721" s="72"/>
      <c r="J721" s="62"/>
      <c r="K721" s="60"/>
      <c r="L721" s="72"/>
      <c r="M721" s="72"/>
      <c r="N721" s="72"/>
      <c r="O721" s="72"/>
      <c r="P721" s="72"/>
      <c r="Q721" s="62"/>
    </row>
    <row r="722" spans="9:17" x14ac:dyDescent="0.3">
      <c r="I722" s="72"/>
      <c r="J722" s="62"/>
      <c r="K722" s="60"/>
      <c r="L722" s="72"/>
      <c r="M722" s="72"/>
      <c r="N722" s="72"/>
      <c r="O722" s="72"/>
      <c r="P722" s="72"/>
      <c r="Q722" s="62"/>
    </row>
    <row r="723" spans="9:17" x14ac:dyDescent="0.3">
      <c r="I723" s="72"/>
      <c r="J723" s="62"/>
      <c r="K723" s="60"/>
      <c r="L723" s="72"/>
      <c r="M723" s="72"/>
      <c r="N723" s="72"/>
      <c r="O723" s="72"/>
      <c r="P723" s="72"/>
      <c r="Q723" s="62"/>
    </row>
    <row r="724" spans="9:17" x14ac:dyDescent="0.3">
      <c r="I724" s="72"/>
      <c r="J724" s="62"/>
      <c r="K724" s="60"/>
      <c r="L724" s="72"/>
      <c r="M724" s="72"/>
      <c r="N724" s="72"/>
      <c r="O724" s="72"/>
      <c r="P724" s="72"/>
      <c r="Q724" s="62"/>
    </row>
    <row r="725" spans="9:17" x14ac:dyDescent="0.3">
      <c r="I725" s="72"/>
      <c r="J725" s="62"/>
      <c r="K725" s="60"/>
      <c r="L725" s="72"/>
      <c r="M725" s="72"/>
      <c r="N725" s="72"/>
      <c r="O725" s="72"/>
      <c r="P725" s="72"/>
      <c r="Q725" s="62"/>
    </row>
    <row r="726" spans="9:17" x14ac:dyDescent="0.3">
      <c r="I726" s="72"/>
      <c r="J726" s="62"/>
      <c r="K726" s="60"/>
      <c r="L726" s="72"/>
      <c r="M726" s="72"/>
      <c r="N726" s="72"/>
      <c r="O726" s="72"/>
      <c r="P726" s="72"/>
      <c r="Q726" s="62"/>
    </row>
    <row r="727" spans="9:17" x14ac:dyDescent="0.3">
      <c r="I727" s="72"/>
      <c r="J727" s="62"/>
      <c r="K727" s="60"/>
      <c r="L727" s="72"/>
      <c r="M727" s="72"/>
      <c r="N727" s="72"/>
      <c r="O727" s="72"/>
      <c r="P727" s="72"/>
      <c r="Q727" s="62"/>
    </row>
    <row r="728" spans="9:17" x14ac:dyDescent="0.3">
      <c r="I728" s="72"/>
      <c r="J728" s="62"/>
      <c r="K728" s="60"/>
      <c r="L728" s="72"/>
      <c r="M728" s="72"/>
      <c r="N728" s="72"/>
      <c r="O728" s="72"/>
      <c r="P728" s="72"/>
      <c r="Q728" s="62"/>
    </row>
    <row r="729" spans="9:17" x14ac:dyDescent="0.3">
      <c r="I729" s="72"/>
      <c r="J729" s="62"/>
      <c r="K729" s="60"/>
      <c r="L729" s="72"/>
      <c r="M729" s="72"/>
      <c r="N729" s="72"/>
      <c r="O729" s="72"/>
      <c r="P729" s="72"/>
      <c r="Q729" s="62"/>
    </row>
    <row r="730" spans="9:17" x14ac:dyDescent="0.3">
      <c r="I730" s="72"/>
      <c r="J730" s="62"/>
      <c r="K730" s="60"/>
      <c r="L730" s="72"/>
      <c r="M730" s="72"/>
      <c r="N730" s="72"/>
      <c r="O730" s="72"/>
      <c r="P730" s="72"/>
      <c r="Q730" s="62"/>
    </row>
    <row r="731" spans="9:17" x14ac:dyDescent="0.3">
      <c r="I731" s="72"/>
      <c r="J731" s="62"/>
      <c r="K731" s="60"/>
      <c r="L731" s="72"/>
      <c r="M731" s="72"/>
      <c r="N731" s="72"/>
      <c r="O731" s="72"/>
      <c r="P731" s="72"/>
      <c r="Q731" s="62"/>
    </row>
    <row r="732" spans="9:17" x14ac:dyDescent="0.3">
      <c r="I732" s="72"/>
      <c r="J732" s="62"/>
      <c r="K732" s="60"/>
      <c r="L732" s="72"/>
      <c r="M732" s="72"/>
      <c r="N732" s="72"/>
      <c r="O732" s="72"/>
      <c r="P732" s="72"/>
      <c r="Q732" s="62"/>
    </row>
    <row r="733" spans="9:17" x14ac:dyDescent="0.3">
      <c r="I733" s="72"/>
      <c r="J733" s="62"/>
      <c r="K733" s="60"/>
      <c r="L733" s="72"/>
      <c r="M733" s="72"/>
      <c r="N733" s="72"/>
      <c r="O733" s="72"/>
      <c r="P733" s="72"/>
      <c r="Q733" s="62"/>
    </row>
    <row r="734" spans="9:17" x14ac:dyDescent="0.3">
      <c r="I734" s="72"/>
      <c r="J734" s="62"/>
      <c r="K734" s="60"/>
      <c r="L734" s="72"/>
      <c r="M734" s="72"/>
      <c r="N734" s="72"/>
      <c r="O734" s="72"/>
      <c r="P734" s="72"/>
      <c r="Q734" s="62"/>
    </row>
    <row r="735" spans="9:17" x14ac:dyDescent="0.3">
      <c r="I735" s="72"/>
      <c r="J735" s="62"/>
      <c r="K735" s="60"/>
      <c r="L735" s="72"/>
      <c r="M735" s="72"/>
      <c r="N735" s="72"/>
      <c r="O735" s="72"/>
      <c r="P735" s="72"/>
      <c r="Q735" s="62"/>
    </row>
    <row r="736" spans="9:17" x14ac:dyDescent="0.3">
      <c r="I736" s="72"/>
      <c r="J736" s="62"/>
      <c r="K736" s="60"/>
      <c r="L736" s="72"/>
      <c r="M736" s="72"/>
      <c r="N736" s="72"/>
      <c r="O736" s="72"/>
      <c r="P736" s="72"/>
      <c r="Q736" s="62"/>
    </row>
    <row r="737" spans="9:17" x14ac:dyDescent="0.3">
      <c r="I737" s="72"/>
      <c r="J737" s="62"/>
      <c r="K737" s="60"/>
      <c r="L737" s="72"/>
      <c r="M737" s="72"/>
      <c r="N737" s="72"/>
      <c r="O737" s="72"/>
      <c r="P737" s="72"/>
      <c r="Q737" s="62"/>
    </row>
    <row r="738" spans="9:17" x14ac:dyDescent="0.3">
      <c r="I738" s="72"/>
      <c r="J738" s="62"/>
      <c r="K738" s="60"/>
      <c r="L738" s="72"/>
      <c r="M738" s="72"/>
      <c r="N738" s="72"/>
      <c r="O738" s="72"/>
      <c r="P738" s="72"/>
      <c r="Q738" s="62"/>
    </row>
    <row r="739" spans="9:17" x14ac:dyDescent="0.3">
      <c r="I739" s="72"/>
      <c r="J739" s="62"/>
      <c r="K739" s="60"/>
      <c r="L739" s="72"/>
      <c r="M739" s="72"/>
      <c r="N739" s="72"/>
      <c r="O739" s="72"/>
      <c r="P739" s="72"/>
      <c r="Q739" s="62"/>
    </row>
    <row r="740" spans="9:17" x14ac:dyDescent="0.3">
      <c r="I740" s="72"/>
      <c r="J740" s="62"/>
      <c r="K740" s="60"/>
      <c r="L740" s="72"/>
      <c r="M740" s="72"/>
      <c r="N740" s="72"/>
      <c r="O740" s="72"/>
      <c r="P740" s="72"/>
      <c r="Q740" s="62"/>
    </row>
    <row r="741" spans="9:17" x14ac:dyDescent="0.3">
      <c r="I741" s="72"/>
      <c r="J741" s="62"/>
      <c r="K741" s="60"/>
      <c r="L741" s="72"/>
      <c r="M741" s="72"/>
      <c r="N741" s="72"/>
      <c r="O741" s="72"/>
      <c r="P741" s="72"/>
      <c r="Q741" s="62"/>
    </row>
    <row r="742" spans="9:17" x14ac:dyDescent="0.3">
      <c r="I742" s="72"/>
      <c r="J742" s="62"/>
      <c r="K742" s="60"/>
      <c r="L742" s="72"/>
      <c r="M742" s="72"/>
      <c r="N742" s="72"/>
      <c r="O742" s="72"/>
      <c r="P742" s="72"/>
      <c r="Q742" s="62"/>
    </row>
    <row r="743" spans="9:17" x14ac:dyDescent="0.3">
      <c r="I743" s="72"/>
      <c r="J743" s="62"/>
      <c r="K743" s="60"/>
      <c r="L743" s="72"/>
      <c r="M743" s="72"/>
      <c r="N743" s="72"/>
      <c r="O743" s="72"/>
      <c r="P743" s="72"/>
      <c r="Q743" s="62"/>
    </row>
    <row r="744" spans="9:17" x14ac:dyDescent="0.3">
      <c r="I744" s="72"/>
      <c r="J744" s="62"/>
      <c r="K744" s="60"/>
      <c r="L744" s="72"/>
      <c r="M744" s="72"/>
      <c r="N744" s="72"/>
      <c r="O744" s="72"/>
      <c r="P744" s="72"/>
      <c r="Q744" s="62"/>
    </row>
    <row r="745" spans="9:17" x14ac:dyDescent="0.3">
      <c r="I745" s="72"/>
      <c r="J745" s="62"/>
      <c r="K745" s="60"/>
      <c r="L745" s="72"/>
      <c r="M745" s="72"/>
      <c r="N745" s="72"/>
      <c r="O745" s="72"/>
      <c r="P745" s="72"/>
      <c r="Q745" s="62"/>
    </row>
    <row r="746" spans="9:17" x14ac:dyDescent="0.3">
      <c r="I746" s="72"/>
      <c r="J746" s="62"/>
      <c r="K746" s="60"/>
      <c r="L746" s="72"/>
      <c r="M746" s="72"/>
      <c r="N746" s="72"/>
      <c r="O746" s="72"/>
      <c r="P746" s="72"/>
      <c r="Q746" s="62"/>
    </row>
    <row r="747" spans="9:17" x14ac:dyDescent="0.3">
      <c r="I747" s="72"/>
      <c r="J747" s="62"/>
      <c r="K747" s="60"/>
      <c r="L747" s="72"/>
      <c r="M747" s="72"/>
      <c r="N747" s="72"/>
      <c r="O747" s="72"/>
      <c r="P747" s="72"/>
      <c r="Q747" s="62"/>
    </row>
    <row r="748" spans="9:17" x14ac:dyDescent="0.3">
      <c r="I748" s="72"/>
      <c r="J748" s="62"/>
      <c r="K748" s="60"/>
      <c r="L748" s="72"/>
      <c r="M748" s="72"/>
      <c r="N748" s="72"/>
      <c r="O748" s="72"/>
      <c r="P748" s="72"/>
      <c r="Q748" s="62"/>
    </row>
    <row r="749" spans="9:17" x14ac:dyDescent="0.3">
      <c r="I749" s="72"/>
      <c r="J749" s="62"/>
      <c r="K749" s="60"/>
      <c r="L749" s="72"/>
      <c r="M749" s="72"/>
      <c r="N749" s="72"/>
      <c r="O749" s="72"/>
      <c r="P749" s="72"/>
      <c r="Q749" s="62"/>
    </row>
    <row r="750" spans="9:17" x14ac:dyDescent="0.3">
      <c r="I750" s="72"/>
      <c r="J750" s="62"/>
      <c r="K750" s="60"/>
      <c r="L750" s="72"/>
      <c r="M750" s="72"/>
      <c r="N750" s="72"/>
      <c r="O750" s="72"/>
      <c r="P750" s="72"/>
      <c r="Q750" s="62"/>
    </row>
    <row r="751" spans="9:17" x14ac:dyDescent="0.3">
      <c r="I751" s="72"/>
      <c r="J751" s="62"/>
      <c r="K751" s="60"/>
      <c r="L751" s="72"/>
      <c r="M751" s="72"/>
      <c r="N751" s="72"/>
      <c r="O751" s="72"/>
      <c r="P751" s="72"/>
      <c r="Q751" s="62"/>
    </row>
    <row r="752" spans="9:17" x14ac:dyDescent="0.3">
      <c r="I752" s="72"/>
      <c r="J752" s="62"/>
      <c r="K752" s="60"/>
      <c r="L752" s="72"/>
      <c r="M752" s="72"/>
      <c r="N752" s="72"/>
      <c r="O752" s="72"/>
      <c r="P752" s="72"/>
      <c r="Q752" s="62"/>
    </row>
    <row r="753" spans="9:17" x14ac:dyDescent="0.3">
      <c r="I753" s="72"/>
      <c r="J753" s="62"/>
      <c r="K753" s="60"/>
      <c r="L753" s="72"/>
      <c r="M753" s="72"/>
      <c r="N753" s="72"/>
      <c r="O753" s="72"/>
      <c r="P753" s="72"/>
      <c r="Q753" s="62"/>
    </row>
    <row r="754" spans="9:17" x14ac:dyDescent="0.3">
      <c r="I754" s="72"/>
      <c r="J754" s="62"/>
      <c r="K754" s="60"/>
      <c r="L754" s="72"/>
      <c r="M754" s="72"/>
      <c r="N754" s="72"/>
      <c r="O754" s="72"/>
      <c r="P754" s="72"/>
      <c r="Q754" s="62"/>
    </row>
    <row r="755" spans="9:17" x14ac:dyDescent="0.3">
      <c r="I755" s="72"/>
      <c r="J755" s="62"/>
      <c r="K755" s="60"/>
      <c r="L755" s="72"/>
      <c r="M755" s="72"/>
      <c r="N755" s="72"/>
      <c r="O755" s="72"/>
      <c r="P755" s="72"/>
      <c r="Q755" s="62"/>
    </row>
    <row r="756" spans="9:17" x14ac:dyDescent="0.3">
      <c r="I756" s="72"/>
      <c r="J756" s="62"/>
      <c r="K756" s="60"/>
      <c r="L756" s="72"/>
      <c r="M756" s="72"/>
      <c r="N756" s="72"/>
      <c r="O756" s="72"/>
      <c r="P756" s="72"/>
      <c r="Q756" s="62"/>
    </row>
    <row r="757" spans="9:17" x14ac:dyDescent="0.3">
      <c r="I757" s="72"/>
      <c r="J757" s="62"/>
      <c r="K757" s="60"/>
      <c r="L757" s="72"/>
      <c r="M757" s="72"/>
      <c r="N757" s="72"/>
      <c r="O757" s="72"/>
      <c r="P757" s="72"/>
      <c r="Q757" s="62"/>
    </row>
    <row r="758" spans="9:17" x14ac:dyDescent="0.3">
      <c r="I758" s="72"/>
      <c r="J758" s="62"/>
      <c r="K758" s="60"/>
      <c r="L758" s="72"/>
      <c r="M758" s="72"/>
      <c r="N758" s="72"/>
      <c r="O758" s="72"/>
      <c r="P758" s="72"/>
      <c r="Q758" s="62"/>
    </row>
    <row r="759" spans="9:17" x14ac:dyDescent="0.3">
      <c r="I759" s="72"/>
      <c r="J759" s="62"/>
      <c r="K759" s="60"/>
      <c r="L759" s="72"/>
      <c r="M759" s="72"/>
      <c r="N759" s="72"/>
      <c r="O759" s="72"/>
      <c r="P759" s="72"/>
      <c r="Q759" s="62"/>
    </row>
    <row r="760" spans="9:17" x14ac:dyDescent="0.3">
      <c r="I760" s="72"/>
      <c r="J760" s="62"/>
      <c r="K760" s="60"/>
      <c r="L760" s="72"/>
      <c r="M760" s="72"/>
      <c r="N760" s="72"/>
      <c r="O760" s="72"/>
      <c r="P760" s="72"/>
      <c r="Q760" s="62"/>
    </row>
    <row r="761" spans="9:17" x14ac:dyDescent="0.3">
      <c r="I761" s="72"/>
      <c r="J761" s="62"/>
      <c r="K761" s="60"/>
      <c r="L761" s="72"/>
      <c r="M761" s="72"/>
      <c r="N761" s="72"/>
      <c r="O761" s="72"/>
      <c r="P761" s="72"/>
      <c r="Q761" s="62"/>
    </row>
    <row r="762" spans="9:17" x14ac:dyDescent="0.3">
      <c r="I762" s="72"/>
      <c r="J762" s="62"/>
      <c r="K762" s="60"/>
      <c r="L762" s="72"/>
      <c r="M762" s="72"/>
      <c r="N762" s="72"/>
      <c r="O762" s="72"/>
      <c r="P762" s="72"/>
      <c r="Q762" s="62"/>
    </row>
    <row r="763" spans="9:17" x14ac:dyDescent="0.3">
      <c r="I763" s="72"/>
      <c r="J763" s="62"/>
      <c r="K763" s="60"/>
      <c r="L763" s="72"/>
      <c r="M763" s="72"/>
      <c r="N763" s="72"/>
      <c r="O763" s="72"/>
      <c r="P763" s="72"/>
      <c r="Q763" s="62"/>
    </row>
    <row r="764" spans="9:17" x14ac:dyDescent="0.3">
      <c r="I764" s="72"/>
      <c r="J764" s="62"/>
      <c r="K764" s="60"/>
      <c r="L764" s="72"/>
      <c r="M764" s="72"/>
      <c r="N764" s="72"/>
      <c r="O764" s="72"/>
      <c r="P764" s="72"/>
      <c r="Q764" s="62"/>
    </row>
    <row r="765" spans="9:17" x14ac:dyDescent="0.3">
      <c r="I765" s="72"/>
      <c r="J765" s="62"/>
      <c r="K765" s="60"/>
      <c r="L765" s="72"/>
      <c r="M765" s="72"/>
      <c r="N765" s="72"/>
      <c r="O765" s="72"/>
      <c r="P765" s="72"/>
      <c r="Q765" s="62"/>
    </row>
    <row r="766" spans="9:17" x14ac:dyDescent="0.3">
      <c r="I766" s="72"/>
      <c r="J766" s="62"/>
      <c r="K766" s="60"/>
      <c r="L766" s="72"/>
      <c r="M766" s="72"/>
      <c r="N766" s="72"/>
      <c r="O766" s="72"/>
      <c r="P766" s="72"/>
      <c r="Q766" s="62"/>
    </row>
    <row r="767" spans="9:17" x14ac:dyDescent="0.3">
      <c r="I767" s="72"/>
      <c r="J767" s="62"/>
      <c r="K767" s="60"/>
      <c r="L767" s="72"/>
      <c r="M767" s="72"/>
      <c r="N767" s="72"/>
      <c r="O767" s="72"/>
      <c r="P767" s="72"/>
      <c r="Q767" s="62"/>
    </row>
    <row r="768" spans="9:17" x14ac:dyDescent="0.3">
      <c r="I768" s="72"/>
      <c r="J768" s="62"/>
      <c r="K768" s="60"/>
      <c r="L768" s="72"/>
      <c r="M768" s="72"/>
      <c r="N768" s="72"/>
      <c r="O768" s="72"/>
      <c r="P768" s="72"/>
      <c r="Q768" s="62"/>
    </row>
    <row r="769" spans="9:17" x14ac:dyDescent="0.3">
      <c r="I769" s="72"/>
      <c r="J769" s="62"/>
      <c r="K769" s="60"/>
      <c r="L769" s="72"/>
      <c r="M769" s="72"/>
      <c r="N769" s="72"/>
      <c r="O769" s="72"/>
      <c r="P769" s="72"/>
      <c r="Q769" s="62"/>
    </row>
  </sheetData>
  <mergeCells count="13">
    <mergeCell ref="A53:A54"/>
    <mergeCell ref="C1:J4"/>
    <mergeCell ref="R6:W7"/>
    <mergeCell ref="Y6:AD7"/>
    <mergeCell ref="A9:A13"/>
    <mergeCell ref="A14:A45"/>
    <mergeCell ref="A46:A52"/>
    <mergeCell ref="AF6:AK7"/>
    <mergeCell ref="AM6:AR7"/>
    <mergeCell ref="AT6:AY7"/>
    <mergeCell ref="BA6:BF7"/>
    <mergeCell ref="D6:I7"/>
    <mergeCell ref="K6:P7"/>
  </mergeCells>
  <pageMargins left="0.7" right="0.7" top="0.75" bottom="0.75" header="0.3" footer="0.3"/>
  <pageSetup scale="10"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F441F4564A8E541BA98B7ADA8BA0855" ma:contentTypeVersion="16" ma:contentTypeDescription="Create a new document." ma:contentTypeScope="" ma:versionID="7301a4f674eb3b297d59c7795e977f0a">
  <xsd:schema xmlns:xsd="http://www.w3.org/2001/XMLSchema" xmlns:xs="http://www.w3.org/2001/XMLSchema" xmlns:p="http://schemas.microsoft.com/office/2006/metadata/properties" xmlns:ns2="dda2d88a-e2a2-43f5-92b1-8dea95816469" xmlns:ns3="33b0f5d9-ffb3-43d9-a548-d2b23b9a9441" targetNamespace="http://schemas.microsoft.com/office/2006/metadata/properties" ma:root="true" ma:fieldsID="3d82a1367633a2d947aaef4cadf6d259" ns2:_="" ns3:_="">
    <xsd:import namespace="dda2d88a-e2a2-43f5-92b1-8dea95816469"/>
    <xsd:import namespace="33b0f5d9-ffb3-43d9-a548-d2b23b9a9441"/>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Location"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da2d88a-e2a2-43f5-92b1-8dea9581646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30a9d261-80e4-483c-a250-d9185743d7f2"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3b0f5d9-ffb3-43d9-a548-d2b23b9a944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538a3287-5771-4fe1-966a-7d06b6c7d9e5}" ma:internalName="TaxCatchAll" ma:showField="CatchAllData" ma:web="33b0f5d9-ffb3-43d9-a548-d2b23b9a944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haredWithUsers xmlns="33b0f5d9-ffb3-43d9-a548-d2b23b9a9441">
      <UserInfo>
        <DisplayName>Martin, Abbie</DisplayName>
        <AccountId>767</AccountId>
        <AccountType/>
      </UserInfo>
    </SharedWithUsers>
    <TaxCatchAll xmlns="33b0f5d9-ffb3-43d9-a548-d2b23b9a9441" xsi:nil="true"/>
    <lcf76f155ced4ddcb4097134ff3c332f xmlns="dda2d88a-e2a2-43f5-92b1-8dea95816469">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EB2E8B7-5F3C-43BB-8003-61CAC703FC6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da2d88a-e2a2-43f5-92b1-8dea95816469"/>
    <ds:schemaRef ds:uri="33b0f5d9-ffb3-43d9-a548-d2b23b9a944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717D033-D8A8-48E4-82B4-66B8844BB5DB}">
  <ds:schemaRefs>
    <ds:schemaRef ds:uri="http://purl.org/dc/elements/1.1/"/>
    <ds:schemaRef ds:uri="http://schemas.microsoft.com/office/2006/metadata/properties"/>
    <ds:schemaRef ds:uri="33b0f5d9-ffb3-43d9-a548-d2b23b9a9441"/>
    <ds:schemaRef ds:uri="http://purl.org/dc/terms/"/>
    <ds:schemaRef ds:uri="http://schemas.openxmlformats.org/package/2006/metadata/core-properties"/>
    <ds:schemaRef ds:uri="http://schemas.microsoft.com/office/2006/documentManagement/types"/>
    <ds:schemaRef ds:uri="dda2d88a-e2a2-43f5-92b1-8dea95816469"/>
    <ds:schemaRef ds:uri="http://schemas.microsoft.com/office/infopath/2007/PartnerControls"/>
    <ds:schemaRef ds:uri="http://www.w3.org/XML/1998/namespace"/>
    <ds:schemaRef ds:uri="http://purl.org/dc/dcmitype/"/>
  </ds:schemaRefs>
</ds:datastoreItem>
</file>

<file path=customXml/itemProps3.xml><?xml version="1.0" encoding="utf-8"?>
<ds:datastoreItem xmlns:ds="http://schemas.openxmlformats.org/officeDocument/2006/customXml" ds:itemID="{B33AF7F4-C031-4CC0-A07E-9B36652B13F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Preopening.Year1.Cash.Flow</vt:lpstr>
      <vt:lpstr>Year.1.Detailed.Budget</vt:lpstr>
      <vt:lpstr>5.Year.Budget</vt:lpstr>
      <vt:lpstr>Staffing.Plan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Menendez, Hugo</dc:creator>
  <cp:keywords/>
  <dc:description/>
  <cp:lastModifiedBy>Brian Anderson</cp:lastModifiedBy>
  <cp:revision/>
  <dcterms:created xsi:type="dcterms:W3CDTF">2017-12-12T16:06:59Z</dcterms:created>
  <dcterms:modified xsi:type="dcterms:W3CDTF">2025-02-19T15:31:26Z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0x0101004F441F4564A8E541BA98B7ADA8BA0855</vt:lpwstr>
  </property>
  <property fmtid="{D5CDD505-2E9C-101B-9397-08002B2CF9AE}" pid="3" name="MediaServiceImageTags">
    <vt:lpwstr/>
  </property>
</Properties>
</file>